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1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</sheets>
  <definedNames>
    <definedName name="_xlnm.Print_Area" localSheetId="0">'2006'!$A$1:$R$21</definedName>
    <definedName name="_xlnm.Print_Area" localSheetId="1">'2007'!$A$1:$R$21</definedName>
    <definedName name="_xlnm.Print_Area" localSheetId="2">'2008'!$A$1:$R$21</definedName>
  </definedNames>
  <calcPr fullCalcOnLoad="1"/>
</workbook>
</file>

<file path=xl/sharedStrings.xml><?xml version="1.0" encoding="utf-8"?>
<sst xmlns="http://schemas.openxmlformats.org/spreadsheetml/2006/main" count="447" uniqueCount="46">
  <si>
    <t>Α/Α</t>
  </si>
  <si>
    <t>ΚΕΝΤΡΙΚΗ ΚΥΒΕΡΝΗΣΗ</t>
  </si>
  <si>
    <t>ΔΗΜΟΙ</t>
  </si>
  <si>
    <t>ΟΡΓΑΝΙΣΜΟΙ ΚΟΙΝΗΣ ΩΦΕΛΕΙΑΣ</t>
  </si>
  <si>
    <t>ΚΟΙΝΟΤΗΤΕΣ</t>
  </si>
  <si>
    <t>ΠΟΣΟ
£</t>
  </si>
  <si>
    <t>ΠΡΟΜΗΘΕΙΑ
ΑΡΙΘΜΟΣ
ΣΥΜΒΑΣΕΩΝ</t>
  </si>
  <si>
    <t>ΥΠΗΡΕΣΙΑ
ΑΡΙΘΜΟΣ
ΣΥΜΒΑΣΕΩΝ</t>
  </si>
  <si>
    <t>ΕΡΓΑ
ΑΡΙΘΜΟΣ
ΣΥΜΒΑΣΕΩΝ</t>
  </si>
  <si>
    <t>ΟΡΓΑΝΙΣΜΟΙ ΔΗΜΟΣΙΟΥ
ΔΙΚΑΙΟΥ</t>
  </si>
  <si>
    <t>ΣΥΝΟΛΙΚΟΣ
ΑΡΙΘΜΟΣ
ΣΥΜΒΑΣΕΩΝ</t>
  </si>
  <si>
    <t>ΣΥΝΟΛΙΚΟ
ΠΟΣΟ
£</t>
  </si>
  <si>
    <t xml:space="preserve"> TOTAL</t>
  </si>
  <si>
    <t>Αξία  και αριθμός Συμβάσεων κάτω των κατωτάτων ορίων</t>
  </si>
  <si>
    <t>Αξία και αριθμός Συμβάσεων άνω των κατωτάτων ορίων</t>
  </si>
  <si>
    <t>ΣΥΝΟΛΟ</t>
  </si>
  <si>
    <t>ΟΡΓΑΝΙΣΜΟΙ ΔΗΜΟΣΙΟΥ ΔΙΚΑΙΟΥ + (Σχολικές Εφορείες)</t>
  </si>
  <si>
    <t xml:space="preserve"> </t>
  </si>
  <si>
    <t>ΠΟΣΟ
€</t>
  </si>
  <si>
    <t>ΣΥΝΟΛΙΚΟ
ΠΟΣΟ
€</t>
  </si>
  <si>
    <t>ΣΥΓΚΕΝΤΡΩΤΙΚΟΣ ΠΙΝΑΚΑΣ ΣΥΜΒΑΣΕΩΝ ΓΙΑ 2008</t>
  </si>
  <si>
    <t xml:space="preserve">ΣΥΓΚΕΝΤΡΩΤΙΚΟΣ ΠΙΝΑΚΑΣ ΣΥΜΒΑΣΕΩΝ ΓΙΑ 2006 </t>
  </si>
  <si>
    <t>ΣΥΜΒΑΣΕΙΣ ΓΙΑ ΤΟ 2009</t>
  </si>
  <si>
    <t>ΟΡΓΑΝΙΣΜΟΙ ΔΗΜΟΣΙΟΥ ΔΙΚΑΙΟΥ + Σχολικές Εφ.</t>
  </si>
  <si>
    <t>ΣΥΓΚΕΝΤΡΩΤΙΚΟΣ ΠΙΝΑΚΑΣ ΣΥΜΒΑΣΕΩΝ ΓΙΑ 2009</t>
  </si>
  <si>
    <t>ΣΥΜΒΑΣΕΙΣ ΓΙΑ ΤΟ 2010</t>
  </si>
  <si>
    <t xml:space="preserve">ΟΡΓΑΝΙΣΜΟΙ ΔΗΜΟΣΙΟΥ ΔΙΚΑΙΟΥ </t>
  </si>
  <si>
    <t>ΔΗΜΟΙ &amp; ΚΟΙΝΟΤΗΤΕΣ</t>
  </si>
  <si>
    <t>ΣΥΓΚΕΝΤΡΩΤΙΚΟΣ ΠΙΝΑΚΑΣ ΣΥΜΒΑΣΕΩΝ  2010</t>
  </si>
  <si>
    <t>ΣΥΜΒΑΣΕΙΣ ΓΙΑ ΤΟ 2011</t>
  </si>
  <si>
    <t>ΣΥΜΒΑΣΕΙΣ ΓΙΑ ΤΟ 2012</t>
  </si>
  <si>
    <t xml:space="preserve">ΣΥΓΚΕΝΤΡΩΤΙΚΟΣ ΠΙΝΑΚΑΣ ΣΥΜΒΑΣΕΩΝ ΓΙΑ ΤΟ 2012  </t>
  </si>
  <si>
    <t>ΣΥΜΒΑΣΕΙΣ ΓΙΑ ΤΟ 2013</t>
  </si>
  <si>
    <t>ΟΡΓΑΝΙΣΜΟΙ ΔΗΜΟΣΙΟΥ ΔΙΚΑΙΟΥ  &amp; ΔΗΜΟΙ &amp; ΚΟΙΝΟΤΗΤΕΣ</t>
  </si>
  <si>
    <t>ΣΥΓΚΕΝΤΡΩΤΙΚΟΣ ΠΙΝΑΚΑΣ ΣΥΜΒΑΣΕΩΝ 2013</t>
  </si>
  <si>
    <t>ΣΥΜΒΑΣΕΙΣ ΓΙΑ ΤΟ 2014</t>
  </si>
  <si>
    <t>ΣΥΜΒΑΣΕΙΣ ΓΙΑ ΤΟ 2015</t>
  </si>
  <si>
    <t>ΣΥΓΚΕΝΤΡΩΤΙΚΟΣ ΠΙΝΑΚΑΣ ΣΥΜΒΑΣΕΩΝ 2015</t>
  </si>
  <si>
    <t>ΣΥΓΚΕΝΤΡΩΤΙΚΟΣ ΠΙΝΑΚΑΣ ΣΥΜΒΑΣΕΩΝ 2016</t>
  </si>
  <si>
    <t>Συμβάσεις 2016</t>
  </si>
  <si>
    <t>ΣΥΓΚΕΝΤΡΩΤΙΚΟΣ ΠΙΝΑΚΑΣ ΣΥΜΒΑΣΕΩΝ 2014</t>
  </si>
  <si>
    <t>ΣΥΓΚΕΝΤΡΩΤΙΚΟΣ ΠΙΝΑΚΑΣ ΣΥΜΒΑΣΕΩΝ 2011</t>
  </si>
  <si>
    <t>ΣΥΜΒΑΣΕΙΣ 2008</t>
  </si>
  <si>
    <t xml:space="preserve">ΣΥΓΚΕΝΤΡΩΤΙΚΟΣ ΠΙΝΑΚΑΣ ΣΥΜΒΑΣΕΩΝ ΓΙΑ 2007 </t>
  </si>
  <si>
    <t>ΣΥΜΒΑΣΕΙΣ 2007</t>
  </si>
  <si>
    <t>ΣΥΜΒΑΣΕΙΣ 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</si>
</sst>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23" fillId="0" borderId="10" xfId="54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0" fillId="0" borderId="10" xfId="54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left" vertical="center" wrapText="1"/>
    </xf>
    <xf numFmtId="3" fontId="43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3" fontId="43" fillId="0" borderId="11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25" fillId="0" borderId="10" xfId="54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3" fontId="0" fillId="34" borderId="10" xfId="54" applyNumberFormat="1" applyFont="1" applyFill="1" applyBorder="1" applyAlignment="1">
      <alignment horizontal="center" vertical="center" wrapText="1"/>
    </xf>
    <xf numFmtId="3" fontId="43" fillId="0" borderId="0" xfId="55" applyNumberFormat="1" applyFont="1" applyAlignment="1">
      <alignment wrapText="1"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vertical="center" wrapText="1"/>
      <protection/>
    </xf>
    <xf numFmtId="3" fontId="0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3F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5" sqref="M15"/>
    </sheetView>
  </sheetViews>
  <sheetFormatPr defaultColWidth="9.140625" defaultRowHeight="12.75"/>
  <cols>
    <col min="1" max="1" width="4.421875" style="118" customWidth="1"/>
    <col min="2" max="2" width="22.8515625" style="61" customWidth="1"/>
    <col min="3" max="3" width="12.8515625" style="104" customWidth="1"/>
    <col min="4" max="4" width="13.8515625" style="104" bestFit="1" customWidth="1"/>
    <col min="5" max="5" width="12.57421875" style="104" customWidth="1"/>
    <col min="6" max="6" width="12.7109375" style="104" bestFit="1" customWidth="1"/>
    <col min="7" max="7" width="12.57421875" style="104" customWidth="1"/>
    <col min="8" max="8" width="13.8515625" style="104" bestFit="1" customWidth="1"/>
    <col min="9" max="9" width="12.7109375" style="104" customWidth="1"/>
    <col min="10" max="10" width="13.8515625" style="104" bestFit="1" customWidth="1"/>
    <col min="11" max="11" width="12.421875" style="104" customWidth="1"/>
    <col min="12" max="12" width="13.8515625" style="104" bestFit="1" customWidth="1"/>
    <col min="13" max="13" width="12.28125" style="104" customWidth="1"/>
    <col min="14" max="15" width="12.7109375" style="104" bestFit="1" customWidth="1"/>
    <col min="16" max="16" width="13.8515625" style="104" bestFit="1" customWidth="1"/>
    <col min="17" max="17" width="12.421875" style="118" bestFit="1" customWidth="1"/>
    <col min="18" max="18" width="13.8515625" style="89" bestFit="1" customWidth="1"/>
    <col min="19" max="16384" width="9.140625" style="89" customWidth="1"/>
  </cols>
  <sheetData>
    <row r="1" spans="1:18" ht="30.75" customHeight="1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53.25" customHeight="1">
      <c r="A2" s="104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8" s="107" customFormat="1" ht="43.5" customHeight="1">
      <c r="A3" s="105" t="s">
        <v>0</v>
      </c>
      <c r="B3" s="33"/>
      <c r="C3" s="32" t="s">
        <v>6</v>
      </c>
      <c r="D3" s="32" t="s">
        <v>5</v>
      </c>
      <c r="E3" s="32" t="s">
        <v>7</v>
      </c>
      <c r="F3" s="32" t="s">
        <v>5</v>
      </c>
      <c r="G3" s="32" t="s">
        <v>8</v>
      </c>
      <c r="H3" s="32" t="s">
        <v>5</v>
      </c>
      <c r="I3" s="123" t="s">
        <v>10</v>
      </c>
      <c r="J3" s="123" t="s">
        <v>11</v>
      </c>
      <c r="K3" s="32" t="s">
        <v>6</v>
      </c>
      <c r="L3" s="32" t="s">
        <v>5</v>
      </c>
      <c r="M3" s="32" t="s">
        <v>7</v>
      </c>
      <c r="N3" s="32" t="s">
        <v>5</v>
      </c>
      <c r="O3" s="32" t="s">
        <v>8</v>
      </c>
      <c r="P3" s="32" t="s">
        <v>5</v>
      </c>
      <c r="Q3" s="123" t="s">
        <v>10</v>
      </c>
      <c r="R3" s="123" t="s">
        <v>11</v>
      </c>
    </row>
    <row r="4" spans="1:18" ht="21.75" customHeight="1">
      <c r="A4" s="104">
        <v>1</v>
      </c>
      <c r="B4" s="61" t="s">
        <v>1</v>
      </c>
      <c r="C4" s="104">
        <v>7160</v>
      </c>
      <c r="D4" s="104">
        <v>30262087</v>
      </c>
      <c r="E4" s="104">
        <v>2957</v>
      </c>
      <c r="F4" s="104">
        <v>11195818</v>
      </c>
      <c r="G4" s="104">
        <v>1294</v>
      </c>
      <c r="H4" s="104">
        <v>102150876</v>
      </c>
      <c r="I4" s="124">
        <f>SUM(C4,E4,G4)</f>
        <v>11411</v>
      </c>
      <c r="J4" s="124">
        <f aca="true" t="shared" si="0" ref="I4:J8">SUM(D4,F4,H4)</f>
        <v>143608781</v>
      </c>
      <c r="K4" s="104">
        <v>233</v>
      </c>
      <c r="L4" s="104">
        <v>96209902</v>
      </c>
      <c r="M4" s="104">
        <v>55</v>
      </c>
      <c r="N4" s="104">
        <v>16581073</v>
      </c>
      <c r="O4" s="104">
        <v>7</v>
      </c>
      <c r="P4" s="104">
        <v>123494970</v>
      </c>
      <c r="Q4" s="124">
        <f aca="true" t="shared" si="1" ref="Q4:R8">SUM(K4,M4,O4)</f>
        <v>295</v>
      </c>
      <c r="R4" s="125">
        <f t="shared" si="1"/>
        <v>236285945</v>
      </c>
    </row>
    <row r="5" spans="1:18" ht="38.25">
      <c r="A5" s="104">
        <v>2</v>
      </c>
      <c r="B5" s="61" t="s">
        <v>16</v>
      </c>
      <c r="C5" s="104">
        <v>2529</v>
      </c>
      <c r="D5" s="104">
        <v>5274407</v>
      </c>
      <c r="E5" s="104">
        <v>1073</v>
      </c>
      <c r="F5" s="104">
        <v>4700445</v>
      </c>
      <c r="G5" s="104">
        <v>281</v>
      </c>
      <c r="H5" s="104">
        <v>25601895</v>
      </c>
      <c r="I5" s="124">
        <f t="shared" si="0"/>
        <v>3883</v>
      </c>
      <c r="J5" s="124">
        <f t="shared" si="0"/>
        <v>35576747</v>
      </c>
      <c r="K5" s="104">
        <v>5</v>
      </c>
      <c r="L5" s="104">
        <v>21639010</v>
      </c>
      <c r="M5" s="104">
        <v>26</v>
      </c>
      <c r="N5" s="104">
        <v>18507738</v>
      </c>
      <c r="O5" s="104">
        <v>4</v>
      </c>
      <c r="P5" s="104">
        <v>47146526</v>
      </c>
      <c r="Q5" s="124">
        <f t="shared" si="1"/>
        <v>35</v>
      </c>
      <c r="R5" s="125">
        <f t="shared" si="1"/>
        <v>87293274</v>
      </c>
    </row>
    <row r="6" spans="1:18" ht="18.75" customHeight="1">
      <c r="A6" s="104">
        <v>3</v>
      </c>
      <c r="B6" s="61" t="s">
        <v>2</v>
      </c>
      <c r="C6" s="104">
        <v>711</v>
      </c>
      <c r="D6" s="104">
        <v>3744422</v>
      </c>
      <c r="E6" s="104">
        <v>465</v>
      </c>
      <c r="F6" s="104">
        <v>2768278</v>
      </c>
      <c r="G6" s="104">
        <v>210</v>
      </c>
      <c r="H6" s="104">
        <v>22140193</v>
      </c>
      <c r="I6" s="124">
        <f>SUM(C6,E6,G6)</f>
        <v>1386</v>
      </c>
      <c r="J6" s="124">
        <f t="shared" si="0"/>
        <v>28652893</v>
      </c>
      <c r="K6" s="104">
        <v>8</v>
      </c>
      <c r="L6" s="104">
        <v>1348040</v>
      </c>
      <c r="M6" s="104">
        <v>2</v>
      </c>
      <c r="N6" s="104">
        <v>274700</v>
      </c>
      <c r="O6" s="104">
        <v>0</v>
      </c>
      <c r="P6" s="104">
        <v>0</v>
      </c>
      <c r="Q6" s="124">
        <f t="shared" si="1"/>
        <v>10</v>
      </c>
      <c r="R6" s="125">
        <f t="shared" si="1"/>
        <v>1622740</v>
      </c>
    </row>
    <row r="7" spans="1:18" ht="27.75" customHeight="1">
      <c r="A7" s="110">
        <v>4</v>
      </c>
      <c r="B7" s="111" t="s">
        <v>3</v>
      </c>
      <c r="C7" s="110">
        <v>1568</v>
      </c>
      <c r="D7" s="110">
        <v>28076329</v>
      </c>
      <c r="E7" s="110">
        <v>625</v>
      </c>
      <c r="F7" s="110">
        <v>3965321</v>
      </c>
      <c r="G7" s="110">
        <v>178</v>
      </c>
      <c r="H7" s="110">
        <v>98409597</v>
      </c>
      <c r="I7" s="124">
        <f t="shared" si="0"/>
        <v>2371</v>
      </c>
      <c r="J7" s="124">
        <f t="shared" si="0"/>
        <v>130451247</v>
      </c>
      <c r="K7" s="110">
        <v>18</v>
      </c>
      <c r="L7" s="110">
        <v>148938706</v>
      </c>
      <c r="M7" s="110">
        <v>3</v>
      </c>
      <c r="N7" s="110">
        <v>2800710</v>
      </c>
      <c r="O7" s="110">
        <v>0</v>
      </c>
      <c r="P7" s="110">
        <v>0</v>
      </c>
      <c r="Q7" s="124">
        <f t="shared" si="1"/>
        <v>21</v>
      </c>
      <c r="R7" s="125">
        <f t="shared" si="1"/>
        <v>151739416</v>
      </c>
    </row>
    <row r="8" spans="1:19" s="114" customFormat="1" ht="20.25" customHeight="1">
      <c r="A8" s="104">
        <v>5</v>
      </c>
      <c r="B8" s="61" t="s">
        <v>4</v>
      </c>
      <c r="C8" s="104">
        <v>53</v>
      </c>
      <c r="D8" s="104">
        <v>312497</v>
      </c>
      <c r="E8" s="104">
        <v>59</v>
      </c>
      <c r="F8" s="104">
        <v>325112</v>
      </c>
      <c r="G8" s="104">
        <v>115</v>
      </c>
      <c r="H8" s="104">
        <v>3113341</v>
      </c>
      <c r="I8" s="124">
        <f t="shared" si="0"/>
        <v>227</v>
      </c>
      <c r="J8" s="124">
        <f t="shared" si="0"/>
        <v>3750950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24">
        <f t="shared" si="1"/>
        <v>0</v>
      </c>
      <c r="R8" s="126">
        <f t="shared" si="1"/>
        <v>0</v>
      </c>
      <c r="S8" s="113"/>
    </row>
    <row r="9" spans="1:18" s="106" customFormat="1" ht="12.75">
      <c r="A9" s="137" t="s">
        <v>15</v>
      </c>
      <c r="B9" s="137"/>
      <c r="C9" s="105">
        <f>SUM(C4:C8)</f>
        <v>12021</v>
      </c>
      <c r="D9" s="105">
        <f aca="true" t="shared" si="2" ref="D9:K9">SUM(D4:D8)</f>
        <v>67669742</v>
      </c>
      <c r="E9" s="105">
        <f t="shared" si="2"/>
        <v>5179</v>
      </c>
      <c r="F9" s="105">
        <f t="shared" si="2"/>
        <v>22954974</v>
      </c>
      <c r="G9" s="105">
        <f t="shared" si="2"/>
        <v>2078</v>
      </c>
      <c r="H9" s="105">
        <f t="shared" si="2"/>
        <v>251415902</v>
      </c>
      <c r="I9" s="127">
        <f t="shared" si="2"/>
        <v>19278</v>
      </c>
      <c r="J9" s="127">
        <f t="shared" si="2"/>
        <v>342040618</v>
      </c>
      <c r="K9" s="105">
        <f t="shared" si="2"/>
        <v>264</v>
      </c>
      <c r="L9" s="105">
        <f aca="true" t="shared" si="3" ref="L9:R9">SUM(L4:L8)</f>
        <v>268135658</v>
      </c>
      <c r="M9" s="105">
        <f t="shared" si="3"/>
        <v>86</v>
      </c>
      <c r="N9" s="105">
        <f t="shared" si="3"/>
        <v>38164221</v>
      </c>
      <c r="O9" s="105">
        <f t="shared" si="3"/>
        <v>11</v>
      </c>
      <c r="P9" s="105">
        <f t="shared" si="3"/>
        <v>170641496</v>
      </c>
      <c r="Q9" s="127">
        <f t="shared" si="3"/>
        <v>361</v>
      </c>
      <c r="R9" s="127">
        <f t="shared" si="3"/>
        <v>476941375</v>
      </c>
    </row>
    <row r="10" spans="1:17" s="103" customFormat="1" ht="51.75" customHeight="1">
      <c r="A10" s="115"/>
      <c r="B10" s="7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s="103" customFormat="1" ht="26.25" customHeight="1">
      <c r="A11" s="130" t="s">
        <v>21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15"/>
      <c r="N11" s="115"/>
      <c r="O11" s="115"/>
      <c r="P11" s="115"/>
      <c r="Q11" s="115"/>
    </row>
    <row r="12" spans="1:17" s="103" customFormat="1" ht="12.75">
      <c r="A12" s="115"/>
      <c r="B12" s="72"/>
      <c r="C12" s="115"/>
      <c r="D12" s="115"/>
      <c r="E12" s="115"/>
      <c r="F12" s="115"/>
      <c r="G12" s="115"/>
      <c r="H12" s="115"/>
      <c r="I12" s="115"/>
      <c r="J12" s="115"/>
      <c r="M12" s="115"/>
      <c r="N12" s="115"/>
      <c r="O12" s="115"/>
      <c r="P12" s="115"/>
      <c r="Q12" s="115"/>
    </row>
    <row r="13" spans="1:17" s="103" customFormat="1" ht="2.25" customHeight="1">
      <c r="A13" s="115"/>
      <c r="B13" s="72"/>
      <c r="C13" s="115"/>
      <c r="D13" s="115"/>
      <c r="E13" s="115"/>
      <c r="F13" s="115"/>
      <c r="G13" s="115"/>
      <c r="H13" s="115"/>
      <c r="I13" s="115"/>
      <c r="J13" s="115"/>
      <c r="M13" s="115"/>
      <c r="N13" s="115"/>
      <c r="O13" s="115"/>
      <c r="P13" s="115"/>
      <c r="Q13" s="115"/>
    </row>
    <row r="14" spans="1:17" s="107" customFormat="1" ht="51.75" customHeight="1">
      <c r="A14" s="105" t="s">
        <v>0</v>
      </c>
      <c r="B14" s="33"/>
      <c r="C14" s="32" t="s">
        <v>6</v>
      </c>
      <c r="D14" s="32" t="s">
        <v>5</v>
      </c>
      <c r="E14" s="32" t="s">
        <v>7</v>
      </c>
      <c r="F14" s="32" t="s">
        <v>5</v>
      </c>
      <c r="G14" s="32" t="s">
        <v>8</v>
      </c>
      <c r="H14" s="32" t="s">
        <v>5</v>
      </c>
      <c r="I14" s="123" t="s">
        <v>10</v>
      </c>
      <c r="J14" s="123" t="s">
        <v>11</v>
      </c>
      <c r="K14" s="106"/>
      <c r="L14" s="106"/>
      <c r="M14" s="116"/>
      <c r="N14" s="116"/>
      <c r="O14" s="116"/>
      <c r="P14" s="116"/>
      <c r="Q14" s="117"/>
    </row>
    <row r="15" spans="1:16" ht="18" customHeight="1">
      <c r="A15" s="104">
        <v>1</v>
      </c>
      <c r="B15" s="61" t="s">
        <v>1</v>
      </c>
      <c r="C15" s="104">
        <f>SUM(C4,K4)</f>
        <v>7393</v>
      </c>
      <c r="D15" s="104">
        <f>SUM(D4,L4)</f>
        <v>126471989</v>
      </c>
      <c r="E15" s="104">
        <f>SUM(E4,M4)</f>
        <v>3012</v>
      </c>
      <c r="F15" s="104">
        <f>SUM(F4,N4)</f>
        <v>27776891</v>
      </c>
      <c r="G15" s="104">
        <v>1301</v>
      </c>
      <c r="H15" s="104">
        <v>225645846</v>
      </c>
      <c r="I15" s="124">
        <f>SUM(C15,E15,G15)</f>
        <v>11706</v>
      </c>
      <c r="J15" s="124">
        <f aca="true" t="shared" si="4" ref="I15:J19">SUM(D15,F15,H15)</f>
        <v>379894726</v>
      </c>
      <c r="K15" s="115"/>
      <c r="L15" s="115"/>
      <c r="M15" s="115"/>
      <c r="N15" s="115"/>
      <c r="O15" s="115"/>
      <c r="P15" s="115"/>
    </row>
    <row r="16" spans="1:16" ht="36" customHeight="1">
      <c r="A16" s="104">
        <v>2</v>
      </c>
      <c r="B16" s="61" t="s">
        <v>9</v>
      </c>
      <c r="C16" s="104">
        <f aca="true" t="shared" si="5" ref="C16:F17">SUM(C5,K5)</f>
        <v>2534</v>
      </c>
      <c r="D16" s="104">
        <f t="shared" si="5"/>
        <v>26913417</v>
      </c>
      <c r="E16" s="104">
        <f>SUM(E5,M5)</f>
        <v>1099</v>
      </c>
      <c r="F16" s="104">
        <f>SUM(F5,N5)</f>
        <v>23208183</v>
      </c>
      <c r="G16" s="104">
        <f>SUM(G5,O5)</f>
        <v>285</v>
      </c>
      <c r="H16" s="104">
        <f>SUM(H5,P5)</f>
        <v>72748421</v>
      </c>
      <c r="I16" s="124">
        <f t="shared" si="4"/>
        <v>3918</v>
      </c>
      <c r="J16" s="124">
        <f t="shared" si="4"/>
        <v>122870021</v>
      </c>
      <c r="K16" s="115"/>
      <c r="L16" s="115"/>
      <c r="M16" s="115"/>
      <c r="N16" s="115"/>
      <c r="O16" s="115"/>
      <c r="P16" s="115"/>
    </row>
    <row r="17" spans="1:16" ht="15.75" customHeight="1">
      <c r="A17" s="104">
        <v>3</v>
      </c>
      <c r="B17" s="61" t="s">
        <v>2</v>
      </c>
      <c r="C17" s="104">
        <f t="shared" si="5"/>
        <v>719</v>
      </c>
      <c r="D17" s="104">
        <f t="shared" si="5"/>
        <v>5092462</v>
      </c>
      <c r="E17" s="104">
        <f t="shared" si="5"/>
        <v>467</v>
      </c>
      <c r="F17" s="104">
        <f t="shared" si="5"/>
        <v>3042978</v>
      </c>
      <c r="G17" s="104">
        <f>SUM(G6,O6)</f>
        <v>210</v>
      </c>
      <c r="H17" s="104">
        <f>SUM(H6,P6)</f>
        <v>22140193</v>
      </c>
      <c r="I17" s="124">
        <f>SUM(C17,E17,G17)</f>
        <v>1396</v>
      </c>
      <c r="J17" s="124">
        <f t="shared" si="4"/>
        <v>30275633</v>
      </c>
      <c r="K17" s="115"/>
      <c r="L17" s="115"/>
      <c r="M17" s="115"/>
      <c r="N17" s="115"/>
      <c r="O17" s="115"/>
      <c r="P17" s="115"/>
    </row>
    <row r="18" spans="1:16" ht="25.5">
      <c r="A18" s="104">
        <v>4</v>
      </c>
      <c r="B18" s="61" t="s">
        <v>3</v>
      </c>
      <c r="C18" s="104">
        <f>SUM(C7,K7)</f>
        <v>1586</v>
      </c>
      <c r="D18" s="104">
        <f>SUM(D7,L7)</f>
        <v>177015035</v>
      </c>
      <c r="E18" s="104">
        <f>SUM(E7,M7)</f>
        <v>628</v>
      </c>
      <c r="F18" s="104">
        <f>SUM(F7,N7)</f>
        <v>6766031</v>
      </c>
      <c r="G18" s="104">
        <f>SUM(G7,O7)</f>
        <v>178</v>
      </c>
      <c r="H18" s="104">
        <f>SUM(H7,P7)</f>
        <v>98409597</v>
      </c>
      <c r="I18" s="124">
        <f t="shared" si="4"/>
        <v>2392</v>
      </c>
      <c r="J18" s="124">
        <f t="shared" si="4"/>
        <v>282190663</v>
      </c>
      <c r="K18" s="115"/>
      <c r="L18" s="115"/>
      <c r="M18" s="115"/>
      <c r="N18" s="115"/>
      <c r="O18" s="115"/>
      <c r="P18" s="115"/>
    </row>
    <row r="19" spans="1:16" ht="20.25" customHeight="1">
      <c r="A19" s="104">
        <v>5</v>
      </c>
      <c r="B19" s="61" t="s">
        <v>4</v>
      </c>
      <c r="C19" s="104">
        <v>53</v>
      </c>
      <c r="D19" s="104">
        <v>312497</v>
      </c>
      <c r="E19" s="104">
        <v>59</v>
      </c>
      <c r="F19" s="104">
        <v>325112</v>
      </c>
      <c r="G19" s="104">
        <v>115</v>
      </c>
      <c r="H19" s="104">
        <v>3113341</v>
      </c>
      <c r="I19" s="124">
        <f t="shared" si="4"/>
        <v>227</v>
      </c>
      <c r="J19" s="124">
        <f t="shared" si="4"/>
        <v>3750950</v>
      </c>
      <c r="K19" s="115"/>
      <c r="L19" s="115"/>
      <c r="M19" s="115"/>
      <c r="N19" s="115"/>
      <c r="O19" s="115"/>
      <c r="P19" s="115"/>
    </row>
    <row r="20" spans="1:16" ht="17.25" customHeight="1">
      <c r="A20" s="139" t="s">
        <v>12</v>
      </c>
      <c r="B20" s="139"/>
      <c r="C20" s="105">
        <f aca="true" t="shared" si="6" ref="C20:J20">SUM(C15:C19)</f>
        <v>12285</v>
      </c>
      <c r="D20" s="105">
        <f t="shared" si="6"/>
        <v>335805400</v>
      </c>
      <c r="E20" s="105">
        <f t="shared" si="6"/>
        <v>5265</v>
      </c>
      <c r="F20" s="105">
        <f t="shared" si="6"/>
        <v>61119195</v>
      </c>
      <c r="G20" s="105">
        <f t="shared" si="6"/>
        <v>2089</v>
      </c>
      <c r="H20" s="105">
        <f t="shared" si="6"/>
        <v>422057398</v>
      </c>
      <c r="I20" s="127">
        <f>SUM(I15:I19)</f>
        <v>19639</v>
      </c>
      <c r="J20" s="127">
        <f t="shared" si="6"/>
        <v>818981993</v>
      </c>
      <c r="K20" s="115"/>
      <c r="L20" s="115"/>
      <c r="M20" s="115"/>
      <c r="N20" s="115"/>
      <c r="O20" s="115"/>
      <c r="P20" s="115"/>
    </row>
    <row r="21" spans="1:17" s="103" customFormat="1" ht="16.5" customHeight="1">
      <c r="A21" s="115"/>
      <c r="B21" s="72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s="103" customFormat="1" ht="18" customHeight="1">
      <c r="A22" s="138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15"/>
      <c r="N22" s="115"/>
      <c r="O22" s="115"/>
      <c r="P22" s="115"/>
      <c r="Q22" s="115"/>
    </row>
    <row r="23" spans="1:17" s="103" customFormat="1" ht="18" customHeight="1">
      <c r="A23" s="104"/>
      <c r="B23" s="136"/>
      <c r="C23" s="136"/>
      <c r="D23" s="12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s="103" customFormat="1" ht="25.5" customHeight="1">
      <c r="A24" s="104"/>
      <c r="B24" s="136"/>
      <c r="C24" s="136"/>
      <c r="D24" s="120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s="103" customFormat="1" ht="12.75">
      <c r="A25" s="104"/>
      <c r="B25" s="136"/>
      <c r="C25" s="136"/>
      <c r="D25" s="120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s="103" customFormat="1" ht="25.5" customHeight="1">
      <c r="A26" s="104"/>
      <c r="B26" s="136"/>
      <c r="C26" s="136"/>
      <c r="D26" s="12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03" customFormat="1" ht="15.75" customHeight="1">
      <c r="A27" s="104"/>
      <c r="B27" s="136"/>
      <c r="C27" s="136"/>
      <c r="D27" s="120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s="103" customFormat="1" ht="12.75">
      <c r="A28" s="115"/>
      <c r="B28" s="7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="131" customFormat="1" ht="12.75"/>
    <row r="30" s="129" customFormat="1" ht="12.75">
      <c r="A30" s="129" t="s">
        <v>17</v>
      </c>
    </row>
    <row r="31" s="129" customFormat="1" ht="12.75"/>
    <row r="32" s="129" customFormat="1" ht="12.75"/>
    <row r="33" s="129" customFormat="1" ht="12.75"/>
    <row r="34" spans="1:17" s="103" customFormat="1" ht="12.75">
      <c r="A34" s="115"/>
      <c r="B34" s="72"/>
      <c r="C34" s="129"/>
      <c r="D34" s="129"/>
      <c r="E34" s="129"/>
      <c r="F34" s="129"/>
      <c r="G34" s="129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s="103" customFormat="1" ht="12.75">
      <c r="A35" s="115"/>
      <c r="B35" s="7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6" ht="12.7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</sheetData>
  <sheetProtection/>
  <mergeCells count="18">
    <mergeCell ref="B26:C26"/>
    <mergeCell ref="B27:C27"/>
    <mergeCell ref="A9:B9"/>
    <mergeCell ref="A22:L22"/>
    <mergeCell ref="B23:C23"/>
    <mergeCell ref="B24:C24"/>
    <mergeCell ref="B25:C25"/>
    <mergeCell ref="A20:B20"/>
    <mergeCell ref="A1:R1"/>
    <mergeCell ref="C34:G34"/>
    <mergeCell ref="A11:L11"/>
    <mergeCell ref="A33:IV33"/>
    <mergeCell ref="A29:IV29"/>
    <mergeCell ref="A30:IV30"/>
    <mergeCell ref="A31:IV31"/>
    <mergeCell ref="A32:IV32"/>
    <mergeCell ref="C2:J2"/>
    <mergeCell ref="K2:R2"/>
  </mergeCells>
  <printOptions/>
  <pageMargins left="0.11811023622047245" right="0.11811023622047245" top="0.7874015748031497" bottom="0.5905511811023623" header="0.3937007874015748" footer="0.11811023622047245"/>
  <pageSetup horizontalDpi="600" verticalDpi="600" orientation="landscape" paperSize="9" scale="61" r:id="rId1"/>
  <headerFooter alignWithMargins="0">
    <oddHeader>&amp;C&amp;"Arial,Έντονα"&amp;18ΣΥΜΒΑΣΕΙΣ ΓΙΑ ΤΟ ΕΤΟΣ 2006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0" workbookViewId="0" topLeftCell="A1">
      <selection activeCell="M13" sqref="M13"/>
    </sheetView>
  </sheetViews>
  <sheetFormatPr defaultColWidth="8.28125" defaultRowHeight="12.75"/>
  <cols>
    <col min="1" max="1" width="5.57421875" style="51" customWidth="1"/>
    <col min="2" max="2" width="20.28125" style="51" customWidth="1"/>
    <col min="3" max="3" width="13.421875" style="51" customWidth="1"/>
    <col min="4" max="4" width="11.140625" style="51" bestFit="1" customWidth="1"/>
    <col min="5" max="5" width="13.140625" style="51" customWidth="1"/>
    <col min="6" max="6" width="10.140625" style="51" bestFit="1" customWidth="1"/>
    <col min="7" max="7" width="13.00390625" style="51" customWidth="1"/>
    <col min="8" max="8" width="11.140625" style="51" bestFit="1" customWidth="1"/>
    <col min="9" max="9" width="14.7109375" style="51" customWidth="1"/>
    <col min="10" max="10" width="11.140625" style="51" bestFit="1" customWidth="1"/>
    <col min="11" max="11" width="15.140625" style="51" customWidth="1"/>
    <col min="12" max="12" width="11.140625" style="51" bestFit="1" customWidth="1"/>
    <col min="13" max="13" width="12.57421875" style="51" customWidth="1"/>
    <col min="14" max="14" width="10.140625" style="51" bestFit="1" customWidth="1"/>
    <col min="15" max="15" width="12.28125" style="51" customWidth="1"/>
    <col min="16" max="16" width="11.140625" style="51" bestFit="1" customWidth="1"/>
    <col min="17" max="17" width="13.00390625" style="51" customWidth="1"/>
    <col min="18" max="18" width="11.140625" style="51" bestFit="1" customWidth="1"/>
    <col min="19" max="16384" width="8.28125" style="51" customWidth="1"/>
  </cols>
  <sheetData>
    <row r="1" spans="1:18" ht="30.75" customHeight="1">
      <c r="A1" s="147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8.5" customHeight="1">
      <c r="A2" s="30"/>
      <c r="B2" s="31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8" ht="51">
      <c r="A3" s="32" t="s">
        <v>0</v>
      </c>
      <c r="B3" s="33"/>
      <c r="C3" s="32" t="s">
        <v>6</v>
      </c>
      <c r="D3" s="32" t="s">
        <v>18</v>
      </c>
      <c r="E3" s="32" t="s">
        <v>7</v>
      </c>
      <c r="F3" s="32" t="s">
        <v>18</v>
      </c>
      <c r="G3" s="32" t="s">
        <v>8</v>
      </c>
      <c r="H3" s="32" t="s">
        <v>18</v>
      </c>
      <c r="I3" s="34" t="s">
        <v>10</v>
      </c>
      <c r="J3" s="34" t="s">
        <v>19</v>
      </c>
      <c r="K3" s="32" t="s">
        <v>6</v>
      </c>
      <c r="L3" s="32" t="s">
        <v>18</v>
      </c>
      <c r="M3" s="32" t="s">
        <v>7</v>
      </c>
      <c r="N3" s="32" t="s">
        <v>18</v>
      </c>
      <c r="O3" s="32" t="s">
        <v>8</v>
      </c>
      <c r="P3" s="32" t="s">
        <v>18</v>
      </c>
      <c r="Q3" s="34" t="s">
        <v>10</v>
      </c>
      <c r="R3" s="34" t="s">
        <v>19</v>
      </c>
    </row>
    <row r="4" spans="1:18" ht="25.5">
      <c r="A4" s="30">
        <v>1</v>
      </c>
      <c r="B4" s="35" t="s">
        <v>1</v>
      </c>
      <c r="C4" s="36">
        <v>1075</v>
      </c>
      <c r="D4" s="52">
        <v>30357148.35999998</v>
      </c>
      <c r="E4" s="36">
        <v>338</v>
      </c>
      <c r="F4" s="52">
        <v>8919200.469999999</v>
      </c>
      <c r="G4" s="36">
        <v>502</v>
      </c>
      <c r="H4" s="52">
        <v>50159838.859999985</v>
      </c>
      <c r="I4" s="37">
        <f aca="true" t="shared" si="0" ref="I4:J7">SUM(C4,E4,G4)</f>
        <v>1915</v>
      </c>
      <c r="J4" s="53">
        <f t="shared" si="0"/>
        <v>89436187.68999997</v>
      </c>
      <c r="K4" s="38">
        <f>178+3</f>
        <v>181</v>
      </c>
      <c r="L4" s="52">
        <f>99229640.44+43683450</f>
        <v>142913090.44</v>
      </c>
      <c r="M4" s="38">
        <v>44</v>
      </c>
      <c r="N4" s="52">
        <f>43928632.97+1400000</f>
        <v>45328632.97</v>
      </c>
      <c r="O4" s="38">
        <v>4</v>
      </c>
      <c r="P4" s="52">
        <v>90861145</v>
      </c>
      <c r="Q4" s="37">
        <f aca="true" t="shared" si="1" ref="Q4:R7">SUM(K4,M4,O4)</f>
        <v>229</v>
      </c>
      <c r="R4" s="53">
        <f t="shared" si="1"/>
        <v>279102868.40999997</v>
      </c>
    </row>
    <row r="5" spans="1:18" ht="25.5">
      <c r="A5" s="30">
        <v>2</v>
      </c>
      <c r="B5" s="39" t="s">
        <v>26</v>
      </c>
      <c r="C5" s="36">
        <v>219</v>
      </c>
      <c r="D5" s="52">
        <v>4099636.540000001</v>
      </c>
      <c r="E5" s="36">
        <v>213</v>
      </c>
      <c r="F5" s="52">
        <v>4661086.3999999985</v>
      </c>
      <c r="G5" s="36">
        <v>16</v>
      </c>
      <c r="H5" s="52">
        <v>3419445.07</v>
      </c>
      <c r="I5" s="37">
        <f t="shared" si="0"/>
        <v>448</v>
      </c>
      <c r="J5" s="53">
        <f t="shared" si="0"/>
        <v>12180168.01</v>
      </c>
      <c r="K5" s="36">
        <v>3</v>
      </c>
      <c r="L5" s="52">
        <v>1582330</v>
      </c>
      <c r="M5" s="36">
        <v>14</v>
      </c>
      <c r="N5" s="52">
        <v>7703573.01</v>
      </c>
      <c r="O5" s="36">
        <v>2</v>
      </c>
      <c r="P5" s="52">
        <v>6930388.93</v>
      </c>
      <c r="Q5" s="37">
        <f t="shared" si="1"/>
        <v>19</v>
      </c>
      <c r="R5" s="53">
        <f t="shared" si="1"/>
        <v>16216291.94</v>
      </c>
    </row>
    <row r="6" spans="1:18" ht="12.75">
      <c r="A6" s="40">
        <v>3</v>
      </c>
      <c r="B6" s="31" t="s">
        <v>2</v>
      </c>
      <c r="C6" s="41">
        <v>39</v>
      </c>
      <c r="D6" s="52">
        <v>903634.05</v>
      </c>
      <c r="E6" s="41">
        <v>76</v>
      </c>
      <c r="F6" s="52">
        <v>2683100.8099999996</v>
      </c>
      <c r="G6" s="41">
        <v>45</v>
      </c>
      <c r="H6" s="52">
        <v>4123345.09</v>
      </c>
      <c r="I6" s="37">
        <f>SUM(C6,E6,G6)</f>
        <v>160</v>
      </c>
      <c r="J6" s="53">
        <f>SUM(D6,F6,H6)</f>
        <v>7710079.949999999</v>
      </c>
      <c r="K6" s="41">
        <v>5</v>
      </c>
      <c r="L6" s="52">
        <v>2193687.38</v>
      </c>
      <c r="M6" s="41">
        <v>3</v>
      </c>
      <c r="N6" s="52">
        <v>1702566.8</v>
      </c>
      <c r="O6" s="41">
        <v>1</v>
      </c>
      <c r="P6" s="52">
        <v>13505247</v>
      </c>
      <c r="Q6" s="37">
        <f t="shared" si="1"/>
        <v>9</v>
      </c>
      <c r="R6" s="53">
        <f t="shared" si="1"/>
        <v>17401501.18</v>
      </c>
    </row>
    <row r="7" spans="1:18" ht="25.5">
      <c r="A7" s="40">
        <v>4</v>
      </c>
      <c r="B7" s="39" t="s">
        <v>3</v>
      </c>
      <c r="C7" s="41">
        <v>42</v>
      </c>
      <c r="D7" s="52">
        <v>2191930.6</v>
      </c>
      <c r="E7" s="41">
        <v>46</v>
      </c>
      <c r="F7" s="52">
        <v>2596842.8200000003</v>
      </c>
      <c r="G7" s="41">
        <v>14</v>
      </c>
      <c r="H7" s="52">
        <v>2581346.3</v>
      </c>
      <c r="I7" s="37">
        <f t="shared" si="0"/>
        <v>102</v>
      </c>
      <c r="J7" s="53">
        <f t="shared" si="0"/>
        <v>7370119.72</v>
      </c>
      <c r="K7" s="41">
        <v>9</v>
      </c>
      <c r="L7" s="52">
        <v>14314472.08</v>
      </c>
      <c r="M7" s="41">
        <v>3</v>
      </c>
      <c r="N7" s="52">
        <v>6013141</v>
      </c>
      <c r="O7" s="41">
        <v>0</v>
      </c>
      <c r="P7" s="54">
        <v>0</v>
      </c>
      <c r="Q7" s="37">
        <f t="shared" si="1"/>
        <v>12</v>
      </c>
      <c r="R7" s="53">
        <f t="shared" si="1"/>
        <v>20327613.08</v>
      </c>
    </row>
    <row r="8" spans="1:18" ht="27" customHeight="1">
      <c r="A8" s="148" t="s">
        <v>15</v>
      </c>
      <c r="B8" s="148"/>
      <c r="C8" s="32">
        <f aca="true" t="shared" si="2" ref="C8:R8">SUM(C4:C7)</f>
        <v>1375</v>
      </c>
      <c r="D8" s="55">
        <f t="shared" si="2"/>
        <v>37552349.54999998</v>
      </c>
      <c r="E8" s="32">
        <f t="shared" si="2"/>
        <v>673</v>
      </c>
      <c r="F8" s="55">
        <f t="shared" si="2"/>
        <v>18860230.499999996</v>
      </c>
      <c r="G8" s="32">
        <f t="shared" si="2"/>
        <v>577</v>
      </c>
      <c r="H8" s="55">
        <f t="shared" si="2"/>
        <v>60283975.31999998</v>
      </c>
      <c r="I8" s="34">
        <f t="shared" si="2"/>
        <v>2625</v>
      </c>
      <c r="J8" s="56">
        <f t="shared" si="2"/>
        <v>116696555.36999997</v>
      </c>
      <c r="K8" s="42">
        <f t="shared" si="2"/>
        <v>198</v>
      </c>
      <c r="L8" s="57">
        <f t="shared" si="2"/>
        <v>161003579.9</v>
      </c>
      <c r="M8" s="42">
        <f t="shared" si="2"/>
        <v>64</v>
      </c>
      <c r="N8" s="57">
        <f t="shared" si="2"/>
        <v>60747913.779999994</v>
      </c>
      <c r="O8" s="42">
        <f t="shared" si="2"/>
        <v>7</v>
      </c>
      <c r="P8" s="57">
        <f t="shared" si="2"/>
        <v>111296780.93</v>
      </c>
      <c r="Q8" s="34">
        <f t="shared" si="2"/>
        <v>269</v>
      </c>
      <c r="R8" s="56">
        <f t="shared" si="2"/>
        <v>333048274.60999995</v>
      </c>
    </row>
    <row r="9" spans="1:18" ht="12.75">
      <c r="A9" s="43"/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5"/>
    </row>
    <row r="10" spans="1:18" ht="30" customHeight="1">
      <c r="A10" s="149" t="s">
        <v>37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43"/>
      <c r="N10" s="43"/>
      <c r="O10" s="43"/>
      <c r="P10" s="43"/>
      <c r="Q10" s="43"/>
      <c r="R10" s="45"/>
    </row>
    <row r="11" spans="1:18" ht="38.25">
      <c r="A11" s="32" t="s">
        <v>0</v>
      </c>
      <c r="B11" s="33"/>
      <c r="C11" s="32" t="s">
        <v>6</v>
      </c>
      <c r="D11" s="32" t="s">
        <v>18</v>
      </c>
      <c r="E11" s="32" t="s">
        <v>7</v>
      </c>
      <c r="F11" s="32" t="s">
        <v>18</v>
      </c>
      <c r="G11" s="32" t="s">
        <v>8</v>
      </c>
      <c r="H11" s="32" t="s">
        <v>18</v>
      </c>
      <c r="I11" s="34" t="s">
        <v>10</v>
      </c>
      <c r="J11" s="34" t="s">
        <v>19</v>
      </c>
      <c r="K11" s="47"/>
      <c r="L11" s="47"/>
      <c r="M11" s="46"/>
      <c r="N11" s="46"/>
      <c r="O11" s="46"/>
      <c r="P11" s="46"/>
      <c r="Q11" s="48"/>
      <c r="R11" s="49"/>
    </row>
    <row r="12" spans="1:17" ht="30.75" customHeight="1">
      <c r="A12" s="30">
        <v>1</v>
      </c>
      <c r="B12" s="31" t="s">
        <v>1</v>
      </c>
      <c r="C12" s="30">
        <f aca="true" t="shared" si="3" ref="C12:H15">SUM(C4,K4)</f>
        <v>1256</v>
      </c>
      <c r="D12" s="58">
        <f t="shared" si="3"/>
        <v>173270238.79999998</v>
      </c>
      <c r="E12" s="30">
        <f t="shared" si="3"/>
        <v>382</v>
      </c>
      <c r="F12" s="58">
        <f t="shared" si="3"/>
        <v>54247833.44</v>
      </c>
      <c r="G12" s="30">
        <f t="shared" si="3"/>
        <v>506</v>
      </c>
      <c r="H12" s="58">
        <f t="shared" si="3"/>
        <v>141020983.85999998</v>
      </c>
      <c r="I12" s="37">
        <f aca="true" t="shared" si="4" ref="I12:J15">SUM(C12,E12,G12)</f>
        <v>2144</v>
      </c>
      <c r="J12" s="53">
        <f t="shared" si="4"/>
        <v>368539056.09999996</v>
      </c>
      <c r="K12" s="43"/>
      <c r="L12" s="43"/>
      <c r="M12" s="43"/>
      <c r="N12" s="43"/>
      <c r="O12" s="43"/>
      <c r="P12" s="43"/>
      <c r="Q12" s="50"/>
    </row>
    <row r="13" spans="1:17" ht="48.75" customHeight="1">
      <c r="A13" s="30">
        <v>2</v>
      </c>
      <c r="B13" s="39" t="s">
        <v>26</v>
      </c>
      <c r="C13" s="30">
        <f t="shared" si="3"/>
        <v>222</v>
      </c>
      <c r="D13" s="58">
        <f t="shared" si="3"/>
        <v>5681966.540000001</v>
      </c>
      <c r="E13" s="30">
        <f t="shared" si="3"/>
        <v>227</v>
      </c>
      <c r="F13" s="58">
        <f t="shared" si="3"/>
        <v>12364659.409999998</v>
      </c>
      <c r="G13" s="30">
        <f t="shared" si="3"/>
        <v>18</v>
      </c>
      <c r="H13" s="58">
        <f t="shared" si="3"/>
        <v>10349834</v>
      </c>
      <c r="I13" s="37">
        <f t="shared" si="4"/>
        <v>467</v>
      </c>
      <c r="J13" s="53">
        <f t="shared" si="4"/>
        <v>28396459.95</v>
      </c>
      <c r="K13" s="43"/>
      <c r="L13" s="43"/>
      <c r="M13" s="43"/>
      <c r="N13" s="43"/>
      <c r="O13" s="43"/>
      <c r="P13" s="43"/>
      <c r="Q13" s="50"/>
    </row>
    <row r="14" spans="1:17" ht="27.75" customHeight="1">
      <c r="A14" s="30">
        <v>3</v>
      </c>
      <c r="B14" s="31" t="s">
        <v>2</v>
      </c>
      <c r="C14" s="30">
        <f t="shared" si="3"/>
        <v>44</v>
      </c>
      <c r="D14" s="58">
        <f t="shared" si="3"/>
        <v>3097321.4299999997</v>
      </c>
      <c r="E14" s="30">
        <f t="shared" si="3"/>
        <v>79</v>
      </c>
      <c r="F14" s="58">
        <f t="shared" si="3"/>
        <v>4385667.609999999</v>
      </c>
      <c r="G14" s="30">
        <f t="shared" si="3"/>
        <v>46</v>
      </c>
      <c r="H14" s="58">
        <f t="shared" si="3"/>
        <v>17628592.09</v>
      </c>
      <c r="I14" s="37">
        <f t="shared" si="4"/>
        <v>169</v>
      </c>
      <c r="J14" s="53">
        <f t="shared" si="4"/>
        <v>25111581.13</v>
      </c>
      <c r="K14" s="43"/>
      <c r="L14" s="43"/>
      <c r="M14" s="43"/>
      <c r="N14" s="43"/>
      <c r="O14" s="43"/>
      <c r="P14" s="43"/>
      <c r="Q14" s="50"/>
    </row>
    <row r="15" spans="1:17" ht="45.75" customHeight="1">
      <c r="A15" s="30">
        <v>4</v>
      </c>
      <c r="B15" s="31" t="s">
        <v>3</v>
      </c>
      <c r="C15" s="30">
        <f t="shared" si="3"/>
        <v>51</v>
      </c>
      <c r="D15" s="58">
        <f t="shared" si="3"/>
        <v>16506402.68</v>
      </c>
      <c r="E15" s="30">
        <f t="shared" si="3"/>
        <v>49</v>
      </c>
      <c r="F15" s="58">
        <f t="shared" si="3"/>
        <v>8609983.82</v>
      </c>
      <c r="G15" s="30">
        <f t="shared" si="3"/>
        <v>14</v>
      </c>
      <c r="H15" s="58">
        <f t="shared" si="3"/>
        <v>2581346.3</v>
      </c>
      <c r="I15" s="37">
        <f t="shared" si="4"/>
        <v>114</v>
      </c>
      <c r="J15" s="53">
        <f t="shared" si="4"/>
        <v>27697732.8</v>
      </c>
      <c r="K15" s="43"/>
      <c r="L15" s="43"/>
      <c r="M15" s="43"/>
      <c r="N15" s="43"/>
      <c r="O15" s="43"/>
      <c r="P15" s="43"/>
      <c r="Q15" s="50"/>
    </row>
    <row r="16" spans="1:17" ht="21.75" customHeight="1">
      <c r="A16" s="149" t="s">
        <v>12</v>
      </c>
      <c r="B16" s="149"/>
      <c r="C16" s="32">
        <f aca="true" t="shared" si="5" ref="C16:J16">SUM(C12:C15)</f>
        <v>1573</v>
      </c>
      <c r="D16" s="55">
        <f t="shared" si="5"/>
        <v>198555929.45</v>
      </c>
      <c r="E16" s="32">
        <f t="shared" si="5"/>
        <v>737</v>
      </c>
      <c r="F16" s="55">
        <f t="shared" si="5"/>
        <v>79608144.28</v>
      </c>
      <c r="G16" s="32">
        <f t="shared" si="5"/>
        <v>584</v>
      </c>
      <c r="H16" s="55">
        <f t="shared" si="5"/>
        <v>171580756.25</v>
      </c>
      <c r="I16" s="34">
        <f t="shared" si="5"/>
        <v>2894</v>
      </c>
      <c r="J16" s="56">
        <f t="shared" si="5"/>
        <v>449744829.97999996</v>
      </c>
      <c r="K16" s="43"/>
      <c r="L16" s="43"/>
      <c r="M16" s="43"/>
      <c r="N16" s="43"/>
      <c r="O16" s="43"/>
      <c r="P16" s="43"/>
      <c r="Q16" s="50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5" bottom="0.5" header="0.3" footer="0.3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6.00390625" style="0" customWidth="1"/>
    <col min="4" max="4" width="11.140625" style="0" bestFit="1" customWidth="1"/>
    <col min="5" max="5" width="15.00390625" style="0" customWidth="1"/>
    <col min="6" max="6" width="10.140625" style="0" bestFit="1" customWidth="1"/>
    <col min="7" max="7" width="12.7109375" style="0" customWidth="1"/>
    <col min="8" max="8" width="11.140625" style="0" bestFit="1" customWidth="1"/>
    <col min="9" max="9" width="11.00390625" style="0" customWidth="1"/>
    <col min="10" max="10" width="11.140625" style="0" bestFit="1" customWidth="1"/>
    <col min="11" max="11" width="12.28125" style="0" customWidth="1"/>
    <col min="12" max="12" width="11.140625" style="0" bestFit="1" customWidth="1"/>
    <col min="13" max="13" width="11.8515625" style="0" customWidth="1"/>
    <col min="14" max="14" width="10.140625" style="0" bestFit="1" customWidth="1"/>
    <col min="16" max="16" width="11.140625" style="0" bestFit="1" customWidth="1"/>
    <col min="17" max="17" width="12.57421875" style="0" customWidth="1"/>
    <col min="18" max="18" width="11.140625" style="0" bestFit="1" customWidth="1"/>
  </cols>
  <sheetData>
    <row r="1" spans="1:18" ht="24.75" customHeight="1">
      <c r="A1" s="150" t="s">
        <v>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34.5" customHeight="1">
      <c r="A2" s="2"/>
      <c r="B2" s="3"/>
      <c r="C2" s="151" t="s">
        <v>13</v>
      </c>
      <c r="D2" s="152"/>
      <c r="E2" s="152"/>
      <c r="F2" s="152"/>
      <c r="G2" s="152"/>
      <c r="H2" s="152"/>
      <c r="I2" s="152"/>
      <c r="J2" s="153"/>
      <c r="K2" s="154" t="s">
        <v>14</v>
      </c>
      <c r="L2" s="154"/>
      <c r="M2" s="154"/>
      <c r="N2" s="154"/>
      <c r="O2" s="154"/>
      <c r="P2" s="154"/>
      <c r="Q2" s="154"/>
      <c r="R2" s="154"/>
    </row>
    <row r="3" spans="1:18" ht="48">
      <c r="A3" s="4" t="s">
        <v>0</v>
      </c>
      <c r="B3" s="5"/>
      <c r="C3" s="6" t="s">
        <v>6</v>
      </c>
      <c r="D3" s="6" t="s">
        <v>18</v>
      </c>
      <c r="E3" s="6" t="s">
        <v>7</v>
      </c>
      <c r="F3" s="6" t="s">
        <v>18</v>
      </c>
      <c r="G3" s="6" t="s">
        <v>8</v>
      </c>
      <c r="H3" s="6" t="s">
        <v>18</v>
      </c>
      <c r="I3" s="7" t="s">
        <v>10</v>
      </c>
      <c r="J3" s="7" t="s">
        <v>19</v>
      </c>
      <c r="K3" s="6" t="s">
        <v>6</v>
      </c>
      <c r="L3" s="6" t="s">
        <v>18</v>
      </c>
      <c r="M3" s="6" t="s">
        <v>7</v>
      </c>
      <c r="N3" s="6" t="s">
        <v>18</v>
      </c>
      <c r="O3" s="6" t="s">
        <v>8</v>
      </c>
      <c r="P3" s="6" t="s">
        <v>18</v>
      </c>
      <c r="Q3" s="7" t="s">
        <v>10</v>
      </c>
      <c r="R3" s="7" t="s">
        <v>19</v>
      </c>
    </row>
    <row r="4" spans="1:18" ht="15">
      <c r="A4" s="2">
        <v>1</v>
      </c>
      <c r="B4" s="8" t="s">
        <v>1</v>
      </c>
      <c r="C4" s="9">
        <v>1310</v>
      </c>
      <c r="D4" s="9">
        <v>36031041</v>
      </c>
      <c r="E4" s="9">
        <v>384</v>
      </c>
      <c r="F4" s="9">
        <v>10089788</v>
      </c>
      <c r="G4" s="9">
        <v>608</v>
      </c>
      <c r="H4" s="9">
        <v>104719232</v>
      </c>
      <c r="I4" s="10">
        <f aca="true" t="shared" si="0" ref="I4:J7">SUM(C4,E4,G4)</f>
        <v>2302</v>
      </c>
      <c r="J4" s="10">
        <f t="shared" si="0"/>
        <v>150840061</v>
      </c>
      <c r="K4" s="1">
        <f>271+3</f>
        <v>274</v>
      </c>
      <c r="L4" s="9">
        <f>191751869+42947238.4929</f>
        <v>234699107.4929</v>
      </c>
      <c r="M4" s="1">
        <v>43</v>
      </c>
      <c r="N4" s="9">
        <v>18892610</v>
      </c>
      <c r="O4" s="1">
        <v>8</v>
      </c>
      <c r="P4" s="9">
        <v>48447520</v>
      </c>
      <c r="Q4" s="10">
        <f aca="true" t="shared" si="1" ref="Q4:R7">SUM(K4,M4,O4)</f>
        <v>325</v>
      </c>
      <c r="R4" s="10">
        <f t="shared" si="1"/>
        <v>302039237.4929</v>
      </c>
    </row>
    <row r="5" spans="1:18" ht="25.5">
      <c r="A5" s="2">
        <v>2</v>
      </c>
      <c r="B5" s="11" t="s">
        <v>26</v>
      </c>
      <c r="C5" s="9">
        <v>248</v>
      </c>
      <c r="D5" s="9">
        <v>4093910</v>
      </c>
      <c r="E5" s="9">
        <v>222</v>
      </c>
      <c r="F5" s="9">
        <v>7617197</v>
      </c>
      <c r="G5" s="9">
        <v>39</v>
      </c>
      <c r="H5" s="9">
        <v>8241843</v>
      </c>
      <c r="I5" s="10">
        <f t="shared" si="0"/>
        <v>509</v>
      </c>
      <c r="J5" s="10">
        <f t="shared" si="0"/>
        <v>19952950</v>
      </c>
      <c r="K5" s="9">
        <v>2</v>
      </c>
      <c r="L5" s="9">
        <v>1353199</v>
      </c>
      <c r="M5" s="9">
        <v>31</v>
      </c>
      <c r="N5" s="9">
        <v>34693463</v>
      </c>
      <c r="O5" s="9">
        <v>7</v>
      </c>
      <c r="P5" s="9">
        <v>64401802</v>
      </c>
      <c r="Q5" s="10">
        <f t="shared" si="1"/>
        <v>40</v>
      </c>
      <c r="R5" s="10">
        <f t="shared" si="1"/>
        <v>100448464</v>
      </c>
    </row>
    <row r="6" spans="1:18" ht="12.75">
      <c r="A6" s="12"/>
      <c r="B6" s="3" t="s">
        <v>2</v>
      </c>
      <c r="C6" s="27">
        <v>34</v>
      </c>
      <c r="D6" s="9">
        <v>620637</v>
      </c>
      <c r="E6" s="27">
        <v>70</v>
      </c>
      <c r="F6" s="9">
        <v>2404797</v>
      </c>
      <c r="G6" s="27">
        <v>40</v>
      </c>
      <c r="H6" s="9">
        <v>10756580</v>
      </c>
      <c r="I6" s="10">
        <f>SUM(C6,E6,G6)</f>
        <v>144</v>
      </c>
      <c r="J6" s="10">
        <f>SUM(D6,F6,H6)</f>
        <v>13782014</v>
      </c>
      <c r="K6" s="27">
        <v>1</v>
      </c>
      <c r="L6" s="9">
        <v>327000</v>
      </c>
      <c r="M6" s="27">
        <v>2</v>
      </c>
      <c r="N6" s="9">
        <v>584800</v>
      </c>
      <c r="O6" s="27">
        <v>2</v>
      </c>
      <c r="P6" s="9">
        <v>6345595</v>
      </c>
      <c r="Q6" s="10">
        <f t="shared" si="1"/>
        <v>5</v>
      </c>
      <c r="R6" s="10">
        <f t="shared" si="1"/>
        <v>7257395</v>
      </c>
    </row>
    <row r="7" spans="1:18" ht="25.5">
      <c r="A7" s="12">
        <v>4</v>
      </c>
      <c r="B7" s="11" t="s">
        <v>3</v>
      </c>
      <c r="C7" s="27">
        <v>47</v>
      </c>
      <c r="D7" s="9">
        <v>2666868</v>
      </c>
      <c r="E7" s="27">
        <v>43</v>
      </c>
      <c r="F7" s="9">
        <v>3558332</v>
      </c>
      <c r="G7" s="27">
        <v>12</v>
      </c>
      <c r="H7" s="9">
        <v>5775861</v>
      </c>
      <c r="I7" s="10">
        <f t="shared" si="0"/>
        <v>102</v>
      </c>
      <c r="J7" s="10">
        <f t="shared" si="0"/>
        <v>12001061</v>
      </c>
      <c r="K7" s="27">
        <v>8</v>
      </c>
      <c r="L7" s="9">
        <v>12406493</v>
      </c>
      <c r="M7" s="27">
        <v>5</v>
      </c>
      <c r="N7" s="9">
        <v>7105751</v>
      </c>
      <c r="O7" s="27">
        <v>0</v>
      </c>
      <c r="P7" s="27">
        <v>0</v>
      </c>
      <c r="Q7" s="10">
        <f t="shared" si="1"/>
        <v>13</v>
      </c>
      <c r="R7" s="10">
        <f t="shared" si="1"/>
        <v>19512244</v>
      </c>
    </row>
    <row r="8" spans="1:18" ht="16.5" customHeight="1">
      <c r="A8" s="155" t="s">
        <v>15</v>
      </c>
      <c r="B8" s="155"/>
      <c r="C8" s="13">
        <f aca="true" t="shared" si="2" ref="C8:R8">SUM(C4:C7)</f>
        <v>1639</v>
      </c>
      <c r="D8" s="13">
        <f t="shared" si="2"/>
        <v>43412456</v>
      </c>
      <c r="E8" s="13">
        <f t="shared" si="2"/>
        <v>719</v>
      </c>
      <c r="F8" s="13">
        <f t="shared" si="2"/>
        <v>23670114</v>
      </c>
      <c r="G8" s="13">
        <f t="shared" si="2"/>
        <v>699</v>
      </c>
      <c r="H8" s="13">
        <f t="shared" si="2"/>
        <v>129493516</v>
      </c>
      <c r="I8" s="14">
        <f t="shared" si="2"/>
        <v>3057</v>
      </c>
      <c r="J8" s="14">
        <f t="shared" si="2"/>
        <v>196576086</v>
      </c>
      <c r="K8" s="28">
        <f t="shared" si="2"/>
        <v>285</v>
      </c>
      <c r="L8" s="28">
        <f t="shared" si="2"/>
        <v>248785799.4929</v>
      </c>
      <c r="M8" s="28">
        <f t="shared" si="2"/>
        <v>81</v>
      </c>
      <c r="N8" s="28">
        <f t="shared" si="2"/>
        <v>61276624</v>
      </c>
      <c r="O8" s="28">
        <f t="shared" si="2"/>
        <v>17</v>
      </c>
      <c r="P8" s="28">
        <f t="shared" si="2"/>
        <v>119194917</v>
      </c>
      <c r="Q8" s="14">
        <f t="shared" si="2"/>
        <v>383</v>
      </c>
      <c r="R8" s="29">
        <f t="shared" si="2"/>
        <v>429257340.4929</v>
      </c>
    </row>
    <row r="9" spans="1:18" ht="22.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33.75" customHeight="1">
      <c r="A10" s="156" t="s">
        <v>38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"/>
      <c r="N10" s="15"/>
      <c r="O10" s="15"/>
      <c r="P10" s="15"/>
      <c r="Q10" s="15"/>
      <c r="R10" s="17"/>
    </row>
    <row r="11" spans="1:18" ht="48">
      <c r="A11" s="4" t="s">
        <v>0</v>
      </c>
      <c r="B11" s="5"/>
      <c r="C11" s="6" t="s">
        <v>6</v>
      </c>
      <c r="D11" s="6" t="s">
        <v>18</v>
      </c>
      <c r="E11" s="6" t="s">
        <v>7</v>
      </c>
      <c r="F11" s="6" t="s">
        <v>18</v>
      </c>
      <c r="G11" s="6" t="s">
        <v>8</v>
      </c>
      <c r="H11" s="6" t="s">
        <v>18</v>
      </c>
      <c r="I11" s="7" t="s">
        <v>10</v>
      </c>
      <c r="J11" s="7" t="s">
        <v>19</v>
      </c>
      <c r="K11" s="18"/>
      <c r="L11" s="18"/>
      <c r="M11" s="19"/>
      <c r="N11" s="19"/>
      <c r="O11" s="19"/>
      <c r="P11" s="19"/>
      <c r="Q11" s="20"/>
      <c r="R11" s="21"/>
    </row>
    <row r="12" spans="1:18" ht="12.75">
      <c r="A12" s="2">
        <v>1</v>
      </c>
      <c r="B12" s="3" t="s">
        <v>1</v>
      </c>
      <c r="C12" s="2">
        <f aca="true" t="shared" si="3" ref="C12:H15">SUM(C4,K4)</f>
        <v>1584</v>
      </c>
      <c r="D12" s="2">
        <f t="shared" si="3"/>
        <v>270730148.4929</v>
      </c>
      <c r="E12" s="2">
        <f t="shared" si="3"/>
        <v>427</v>
      </c>
      <c r="F12" s="2">
        <f t="shared" si="3"/>
        <v>28982398</v>
      </c>
      <c r="G12" s="2">
        <f t="shared" si="3"/>
        <v>616</v>
      </c>
      <c r="H12" s="2">
        <f t="shared" si="3"/>
        <v>153166752</v>
      </c>
      <c r="I12" s="10">
        <f aca="true" t="shared" si="4" ref="I12:J15">SUM(C12,E12,G12)</f>
        <v>2627</v>
      </c>
      <c r="J12" s="10">
        <f t="shared" si="4"/>
        <v>452879298.4929</v>
      </c>
      <c r="K12" s="15"/>
      <c r="L12" s="15"/>
      <c r="M12" s="15"/>
      <c r="N12" s="15"/>
      <c r="O12" s="15"/>
      <c r="P12" s="15"/>
      <c r="Q12" s="22"/>
      <c r="R12" s="23"/>
    </row>
    <row r="13" spans="1:18" ht="25.5">
      <c r="A13" s="2">
        <v>2</v>
      </c>
      <c r="B13" s="11" t="s">
        <v>26</v>
      </c>
      <c r="C13" s="2">
        <f t="shared" si="3"/>
        <v>250</v>
      </c>
      <c r="D13" s="2">
        <f t="shared" si="3"/>
        <v>5447109</v>
      </c>
      <c r="E13" s="2">
        <f t="shared" si="3"/>
        <v>253</v>
      </c>
      <c r="F13" s="2">
        <f t="shared" si="3"/>
        <v>42310660</v>
      </c>
      <c r="G13" s="2">
        <f t="shared" si="3"/>
        <v>46</v>
      </c>
      <c r="H13" s="2">
        <f t="shared" si="3"/>
        <v>72643645</v>
      </c>
      <c r="I13" s="10">
        <f t="shared" si="4"/>
        <v>549</v>
      </c>
      <c r="J13" s="10">
        <f t="shared" si="4"/>
        <v>120401414</v>
      </c>
      <c r="K13" s="15"/>
      <c r="L13" s="15"/>
      <c r="M13" s="15"/>
      <c r="N13" s="15"/>
      <c r="O13" s="15"/>
      <c r="P13" s="15"/>
      <c r="Q13" s="22"/>
      <c r="R13" s="23"/>
    </row>
    <row r="14" spans="1:18" ht="12.75">
      <c r="A14" s="2"/>
      <c r="B14" s="3" t="s">
        <v>2</v>
      </c>
      <c r="C14" s="2">
        <f t="shared" si="3"/>
        <v>35</v>
      </c>
      <c r="D14" s="2">
        <f t="shared" si="3"/>
        <v>947637</v>
      </c>
      <c r="E14" s="2">
        <f t="shared" si="3"/>
        <v>72</v>
      </c>
      <c r="F14" s="2">
        <f t="shared" si="3"/>
        <v>2989597</v>
      </c>
      <c r="G14" s="2">
        <f t="shared" si="3"/>
        <v>42</v>
      </c>
      <c r="H14" s="2">
        <f t="shared" si="3"/>
        <v>17102175</v>
      </c>
      <c r="I14" s="10">
        <f t="shared" si="4"/>
        <v>149</v>
      </c>
      <c r="J14" s="10">
        <f t="shared" si="4"/>
        <v>21039409</v>
      </c>
      <c r="K14" s="15"/>
      <c r="L14" s="15"/>
      <c r="M14" s="15"/>
      <c r="N14" s="15"/>
      <c r="O14" s="15"/>
      <c r="P14" s="15"/>
      <c r="Q14" s="22"/>
      <c r="R14" s="23"/>
    </row>
    <row r="15" spans="1:18" ht="29.25" customHeight="1">
      <c r="A15" s="2">
        <v>4</v>
      </c>
      <c r="B15" s="3" t="s">
        <v>3</v>
      </c>
      <c r="C15" s="2">
        <f t="shared" si="3"/>
        <v>55</v>
      </c>
      <c r="D15" s="2">
        <f t="shared" si="3"/>
        <v>15073361</v>
      </c>
      <c r="E15" s="2">
        <f t="shared" si="3"/>
        <v>48</v>
      </c>
      <c r="F15" s="2">
        <f t="shared" si="3"/>
        <v>10664083</v>
      </c>
      <c r="G15" s="2">
        <f t="shared" si="3"/>
        <v>12</v>
      </c>
      <c r="H15" s="2">
        <f t="shared" si="3"/>
        <v>5775861</v>
      </c>
      <c r="I15" s="10">
        <f t="shared" si="4"/>
        <v>115</v>
      </c>
      <c r="J15" s="10">
        <f t="shared" si="4"/>
        <v>31513305</v>
      </c>
      <c r="K15" s="15"/>
      <c r="L15" s="15"/>
      <c r="M15" s="15"/>
      <c r="N15" s="15"/>
      <c r="O15" s="15"/>
      <c r="P15" s="15"/>
      <c r="Q15" s="22"/>
      <c r="R15" s="23"/>
    </row>
    <row r="16" spans="1:18" ht="21.75" customHeight="1">
      <c r="A16" s="157" t="s">
        <v>12</v>
      </c>
      <c r="B16" s="157"/>
      <c r="C16" s="13">
        <f aca="true" t="shared" si="5" ref="C16:J16">SUM(C12:C15)</f>
        <v>1924</v>
      </c>
      <c r="D16" s="13">
        <f t="shared" si="5"/>
        <v>292198255.4929</v>
      </c>
      <c r="E16" s="13">
        <f t="shared" si="5"/>
        <v>800</v>
      </c>
      <c r="F16" s="13">
        <f t="shared" si="5"/>
        <v>84946738</v>
      </c>
      <c r="G16" s="13">
        <f t="shared" si="5"/>
        <v>716</v>
      </c>
      <c r="H16" s="13">
        <f t="shared" si="5"/>
        <v>248688433</v>
      </c>
      <c r="I16" s="14">
        <f t="shared" si="5"/>
        <v>3440</v>
      </c>
      <c r="J16" s="14">
        <f t="shared" si="5"/>
        <v>625833426.4929</v>
      </c>
      <c r="K16" s="15"/>
      <c r="L16" s="15"/>
      <c r="M16" s="15"/>
      <c r="N16" s="15"/>
      <c r="O16" s="15"/>
      <c r="P16" s="15"/>
      <c r="Q16" s="22"/>
      <c r="R16" s="23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5" bottom="0.5" header="0.3" footer="0.3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SheetLayoutView="100" zoomScalePageLayoutView="0" workbookViewId="0" topLeftCell="A7">
      <selection activeCell="L12" sqref="L12"/>
    </sheetView>
  </sheetViews>
  <sheetFormatPr defaultColWidth="9.140625" defaultRowHeight="12.75"/>
  <cols>
    <col min="1" max="1" width="4.421875" style="118" customWidth="1"/>
    <col min="2" max="2" width="22.8515625" style="61" customWidth="1"/>
    <col min="3" max="3" width="12.8515625" style="104" customWidth="1"/>
    <col min="4" max="4" width="13.8515625" style="104" bestFit="1" customWidth="1"/>
    <col min="5" max="5" width="12.57421875" style="104" customWidth="1"/>
    <col min="6" max="6" width="12.7109375" style="104" bestFit="1" customWidth="1"/>
    <col min="7" max="7" width="12.57421875" style="104" customWidth="1"/>
    <col min="8" max="8" width="13.8515625" style="104" bestFit="1" customWidth="1"/>
    <col min="9" max="9" width="12.7109375" style="104" customWidth="1"/>
    <col min="10" max="10" width="13.8515625" style="104" bestFit="1" customWidth="1"/>
    <col min="11" max="11" width="12.421875" style="104" customWidth="1"/>
    <col min="12" max="12" width="13.8515625" style="104" bestFit="1" customWidth="1"/>
    <col min="13" max="13" width="12.28125" style="104" customWidth="1"/>
    <col min="14" max="15" width="12.7109375" style="104" bestFit="1" customWidth="1"/>
    <col min="16" max="16" width="13.8515625" style="104" bestFit="1" customWidth="1"/>
    <col min="17" max="17" width="12.421875" style="118" bestFit="1" customWidth="1"/>
    <col min="18" max="18" width="13.8515625" style="89" bestFit="1" customWidth="1"/>
    <col min="19" max="19" width="9.140625" style="103" customWidth="1"/>
    <col min="20" max="16384" width="9.140625" style="89" customWidth="1"/>
  </cols>
  <sheetData>
    <row r="1" spans="1:18" ht="28.5" customHeight="1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53.25" customHeight="1">
      <c r="A2" s="104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9" s="107" customFormat="1" ht="43.5" customHeight="1">
      <c r="A3" s="105" t="s">
        <v>0</v>
      </c>
      <c r="B3" s="33"/>
      <c r="C3" s="32" t="s">
        <v>6</v>
      </c>
      <c r="D3" s="32" t="s">
        <v>5</v>
      </c>
      <c r="E3" s="32" t="s">
        <v>7</v>
      </c>
      <c r="F3" s="32" t="s">
        <v>5</v>
      </c>
      <c r="G3" s="32" t="s">
        <v>8</v>
      </c>
      <c r="H3" s="32" t="s">
        <v>5</v>
      </c>
      <c r="I3" s="34" t="s">
        <v>10</v>
      </c>
      <c r="J3" s="34" t="s">
        <v>11</v>
      </c>
      <c r="K3" s="32" t="s">
        <v>6</v>
      </c>
      <c r="L3" s="32" t="s">
        <v>5</v>
      </c>
      <c r="M3" s="32" t="s">
        <v>7</v>
      </c>
      <c r="N3" s="32" t="s">
        <v>5</v>
      </c>
      <c r="O3" s="32" t="s">
        <v>8</v>
      </c>
      <c r="P3" s="32" t="s">
        <v>5</v>
      </c>
      <c r="Q3" s="34" t="s">
        <v>10</v>
      </c>
      <c r="R3" s="34" t="s">
        <v>11</v>
      </c>
      <c r="S3" s="106"/>
    </row>
    <row r="4" spans="1:18" ht="21.75" customHeight="1">
      <c r="A4" s="104">
        <v>1</v>
      </c>
      <c r="B4" s="61" t="s">
        <v>1</v>
      </c>
      <c r="C4" s="104">
        <v>6824</v>
      </c>
      <c r="D4" s="104">
        <v>25082468</v>
      </c>
      <c r="E4" s="104">
        <v>3056</v>
      </c>
      <c r="F4" s="104">
        <v>12071886</v>
      </c>
      <c r="G4" s="104">
        <v>1191</v>
      </c>
      <c r="H4" s="104">
        <v>92598045</v>
      </c>
      <c r="I4" s="108">
        <f>SUM(C4,E4,G4)</f>
        <v>11071</v>
      </c>
      <c r="J4" s="108">
        <f>SUM(D4,F4,H4)</f>
        <v>129752399</v>
      </c>
      <c r="K4" s="104">
        <v>180</v>
      </c>
      <c r="L4" s="104">
        <v>114527387</v>
      </c>
      <c r="M4" s="104">
        <v>34</v>
      </c>
      <c r="N4" s="104">
        <v>13042778</v>
      </c>
      <c r="O4" s="104">
        <v>4</v>
      </c>
      <c r="P4" s="104">
        <v>52641119</v>
      </c>
      <c r="Q4" s="108">
        <f aca="true" t="shared" si="0" ref="Q4:R8">SUM(K4,M4,O4)</f>
        <v>218</v>
      </c>
      <c r="R4" s="109">
        <f t="shared" si="0"/>
        <v>180211284</v>
      </c>
    </row>
    <row r="5" spans="1:18" ht="38.25">
      <c r="A5" s="104">
        <v>2</v>
      </c>
      <c r="B5" s="61" t="s">
        <v>16</v>
      </c>
      <c r="C5" s="104">
        <v>2176</v>
      </c>
      <c r="D5" s="104">
        <v>6268723</v>
      </c>
      <c r="E5" s="104">
        <v>1047</v>
      </c>
      <c r="F5" s="104">
        <v>4107104</v>
      </c>
      <c r="G5" s="104">
        <v>222</v>
      </c>
      <c r="H5" s="104">
        <v>22598926</v>
      </c>
      <c r="I5" s="108">
        <f aca="true" t="shared" si="1" ref="I5:J8">SUM(C5,E5,G5)</f>
        <v>3445</v>
      </c>
      <c r="J5" s="108">
        <f t="shared" si="1"/>
        <v>32974753</v>
      </c>
      <c r="K5" s="104">
        <v>19</v>
      </c>
      <c r="L5" s="104">
        <v>19057127</v>
      </c>
      <c r="M5" s="104">
        <v>13</v>
      </c>
      <c r="N5" s="104">
        <v>26239592</v>
      </c>
      <c r="O5" s="104">
        <v>7</v>
      </c>
      <c r="P5" s="104">
        <v>56421177</v>
      </c>
      <c r="Q5" s="108">
        <f t="shared" si="0"/>
        <v>39</v>
      </c>
      <c r="R5" s="109">
        <f t="shared" si="0"/>
        <v>101717896</v>
      </c>
    </row>
    <row r="6" spans="1:18" ht="18.75" customHeight="1">
      <c r="A6" s="104">
        <v>3</v>
      </c>
      <c r="B6" s="61" t="s">
        <v>2</v>
      </c>
      <c r="C6" s="104">
        <v>542</v>
      </c>
      <c r="D6" s="104">
        <v>3173240</v>
      </c>
      <c r="E6" s="104">
        <v>557</v>
      </c>
      <c r="F6" s="104">
        <v>3986850</v>
      </c>
      <c r="G6" s="104">
        <v>159</v>
      </c>
      <c r="H6" s="104">
        <v>9801685</v>
      </c>
      <c r="I6" s="108">
        <f>SUM(C6,E6,G6)</f>
        <v>1258</v>
      </c>
      <c r="J6" s="108">
        <f t="shared" si="1"/>
        <v>16961775</v>
      </c>
      <c r="K6" s="104">
        <v>3</v>
      </c>
      <c r="L6" s="104">
        <v>514198</v>
      </c>
      <c r="M6" s="104">
        <v>5</v>
      </c>
      <c r="N6" s="104">
        <v>792265</v>
      </c>
      <c r="O6" s="104">
        <v>1</v>
      </c>
      <c r="P6" s="104">
        <v>4369800</v>
      </c>
      <c r="Q6" s="108">
        <f t="shared" si="0"/>
        <v>9</v>
      </c>
      <c r="R6" s="109">
        <f t="shared" si="0"/>
        <v>5676263</v>
      </c>
    </row>
    <row r="7" spans="1:18" ht="27.75" customHeight="1">
      <c r="A7" s="110">
        <v>4</v>
      </c>
      <c r="B7" s="111" t="s">
        <v>3</v>
      </c>
      <c r="C7" s="110">
        <v>1472</v>
      </c>
      <c r="D7" s="110">
        <v>121264065</v>
      </c>
      <c r="E7" s="110">
        <v>380</v>
      </c>
      <c r="F7" s="110">
        <v>12614308</v>
      </c>
      <c r="G7" s="110">
        <v>124</v>
      </c>
      <c r="H7" s="110">
        <v>7549626</v>
      </c>
      <c r="I7" s="108">
        <f>SUM(C7,E7,G7)</f>
        <v>1976</v>
      </c>
      <c r="J7" s="108">
        <f t="shared" si="1"/>
        <v>141427999</v>
      </c>
      <c r="K7" s="110">
        <v>9</v>
      </c>
      <c r="L7" s="110">
        <v>40029853</v>
      </c>
      <c r="M7" s="110">
        <v>1</v>
      </c>
      <c r="N7" s="110">
        <v>405187</v>
      </c>
      <c r="O7" s="110">
        <v>3</v>
      </c>
      <c r="P7" s="110">
        <v>38370511</v>
      </c>
      <c r="Q7" s="108">
        <f>SUM(K7,M7,O7)</f>
        <v>13</v>
      </c>
      <c r="R7" s="109">
        <f t="shared" si="0"/>
        <v>78805551</v>
      </c>
    </row>
    <row r="8" spans="1:20" s="114" customFormat="1" ht="20.25" customHeight="1">
      <c r="A8" s="104">
        <v>5</v>
      </c>
      <c r="B8" s="61" t="s">
        <v>4</v>
      </c>
      <c r="C8" s="104">
        <v>10</v>
      </c>
      <c r="D8" s="104">
        <v>72757</v>
      </c>
      <c r="E8" s="104">
        <v>9</v>
      </c>
      <c r="F8" s="104">
        <v>40097</v>
      </c>
      <c r="G8" s="104">
        <v>96</v>
      </c>
      <c r="H8" s="104">
        <v>4501188</v>
      </c>
      <c r="I8" s="108">
        <f t="shared" si="1"/>
        <v>115</v>
      </c>
      <c r="J8" s="108">
        <f t="shared" si="1"/>
        <v>4614042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8">
        <f t="shared" si="0"/>
        <v>0</v>
      </c>
      <c r="R8" s="112">
        <f t="shared" si="0"/>
        <v>0</v>
      </c>
      <c r="S8" s="103"/>
      <c r="T8" s="113"/>
    </row>
    <row r="9" spans="1:18" s="103" customFormat="1" ht="12.75">
      <c r="A9" s="137" t="s">
        <v>15</v>
      </c>
      <c r="B9" s="137"/>
      <c r="C9" s="104">
        <f>SUM(C4:C8)</f>
        <v>11024</v>
      </c>
      <c r="D9" s="104">
        <f aca="true" t="shared" si="2" ref="D9:R9">SUM(D4:D8)</f>
        <v>155861253</v>
      </c>
      <c r="E9" s="104">
        <f t="shared" si="2"/>
        <v>5049</v>
      </c>
      <c r="F9" s="104">
        <f t="shared" si="2"/>
        <v>32820245</v>
      </c>
      <c r="G9" s="104">
        <f t="shared" si="2"/>
        <v>1792</v>
      </c>
      <c r="H9" s="104">
        <f t="shared" si="2"/>
        <v>137049470</v>
      </c>
      <c r="I9" s="108">
        <f t="shared" si="2"/>
        <v>17865</v>
      </c>
      <c r="J9" s="108">
        <f t="shared" si="2"/>
        <v>325730968</v>
      </c>
      <c r="K9" s="104">
        <f t="shared" si="2"/>
        <v>211</v>
      </c>
      <c r="L9" s="104">
        <f t="shared" si="2"/>
        <v>174128565</v>
      </c>
      <c r="M9" s="104">
        <f t="shared" si="2"/>
        <v>53</v>
      </c>
      <c r="N9" s="104">
        <f t="shared" si="2"/>
        <v>40479822</v>
      </c>
      <c r="O9" s="104">
        <f t="shared" si="2"/>
        <v>15</v>
      </c>
      <c r="P9" s="104">
        <f t="shared" si="2"/>
        <v>151802607</v>
      </c>
      <c r="Q9" s="108">
        <f t="shared" si="2"/>
        <v>279</v>
      </c>
      <c r="R9" s="108">
        <f t="shared" si="2"/>
        <v>366410994</v>
      </c>
    </row>
    <row r="10" spans="1:17" s="103" customFormat="1" ht="30.75" customHeight="1">
      <c r="A10" s="115"/>
      <c r="B10" s="7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s="103" customFormat="1" ht="26.25" customHeight="1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15"/>
      <c r="N11" s="115"/>
      <c r="O11" s="115"/>
      <c r="P11" s="115"/>
      <c r="Q11" s="115"/>
    </row>
    <row r="12" spans="1:17" s="103" customFormat="1" ht="12" customHeight="1">
      <c r="A12" s="115"/>
      <c r="B12" s="72"/>
      <c r="C12" s="115"/>
      <c r="D12" s="115"/>
      <c r="E12" s="115"/>
      <c r="F12" s="115"/>
      <c r="G12" s="115"/>
      <c r="H12" s="115"/>
      <c r="I12" s="115"/>
      <c r="J12" s="115"/>
      <c r="M12" s="115"/>
      <c r="N12" s="115"/>
      <c r="O12" s="115"/>
      <c r="P12" s="115"/>
      <c r="Q12" s="115"/>
    </row>
    <row r="13" spans="1:17" s="103" customFormat="1" ht="10.5" customHeight="1">
      <c r="A13" s="115"/>
      <c r="B13" s="72"/>
      <c r="C13" s="115"/>
      <c r="D13" s="115"/>
      <c r="E13" s="115"/>
      <c r="F13" s="115"/>
      <c r="G13" s="115"/>
      <c r="H13" s="115"/>
      <c r="I13" s="115"/>
      <c r="J13" s="115"/>
      <c r="M13" s="115"/>
      <c r="N13" s="115"/>
      <c r="O13" s="115"/>
      <c r="P13" s="115"/>
      <c r="Q13" s="115"/>
    </row>
    <row r="14" spans="1:19" s="107" customFormat="1" ht="51.75" customHeight="1">
      <c r="A14" s="105" t="s">
        <v>0</v>
      </c>
      <c r="B14" s="33"/>
      <c r="C14" s="32" t="s">
        <v>6</v>
      </c>
      <c r="D14" s="32" t="s">
        <v>5</v>
      </c>
      <c r="E14" s="32" t="s">
        <v>7</v>
      </c>
      <c r="F14" s="32" t="s">
        <v>5</v>
      </c>
      <c r="G14" s="32" t="s">
        <v>8</v>
      </c>
      <c r="H14" s="32" t="s">
        <v>5</v>
      </c>
      <c r="I14" s="34" t="s">
        <v>10</v>
      </c>
      <c r="J14" s="34" t="s">
        <v>11</v>
      </c>
      <c r="K14" s="106"/>
      <c r="L14" s="106"/>
      <c r="M14" s="116"/>
      <c r="N14" s="116"/>
      <c r="O14" s="116"/>
      <c r="P14" s="116"/>
      <c r="Q14" s="117"/>
      <c r="S14" s="106"/>
    </row>
    <row r="15" spans="1:16" ht="18" customHeight="1">
      <c r="A15" s="104">
        <v>1</v>
      </c>
      <c r="B15" s="61" t="s">
        <v>1</v>
      </c>
      <c r="C15" s="104">
        <f>SUM(C4,K4)</f>
        <v>7004</v>
      </c>
      <c r="D15" s="104">
        <f>SUM(D4,L4)</f>
        <v>139609855</v>
      </c>
      <c r="E15" s="104">
        <f>SUM(E4,M4)</f>
        <v>3090</v>
      </c>
      <c r="F15" s="104">
        <f>SUM(F4,N4)</f>
        <v>25114664</v>
      </c>
      <c r="G15" s="104">
        <f>SUM(G4,O4)</f>
        <v>1195</v>
      </c>
      <c r="H15" s="104">
        <f aca="true" t="shared" si="3" ref="C15:H19">SUM(H4,P4)</f>
        <v>145239164</v>
      </c>
      <c r="I15" s="108">
        <f aca="true" t="shared" si="4" ref="I15:J19">SUM(C15,E15,G15)</f>
        <v>11289</v>
      </c>
      <c r="J15" s="108">
        <f t="shared" si="4"/>
        <v>309963683</v>
      </c>
      <c r="K15" s="115"/>
      <c r="L15" s="115"/>
      <c r="M15" s="115"/>
      <c r="N15" s="115"/>
      <c r="O15" s="115"/>
      <c r="P15" s="115"/>
    </row>
    <row r="16" spans="1:16" ht="36" customHeight="1">
      <c r="A16" s="104">
        <v>2</v>
      </c>
      <c r="B16" s="61" t="s">
        <v>9</v>
      </c>
      <c r="C16" s="104">
        <f>SUM(C5,K5)</f>
        <v>2195</v>
      </c>
      <c r="D16" s="104">
        <f>SUM(D5,L5)</f>
        <v>25325850</v>
      </c>
      <c r="E16" s="104">
        <f t="shared" si="3"/>
        <v>1060</v>
      </c>
      <c r="F16" s="104">
        <f t="shared" si="3"/>
        <v>30346696</v>
      </c>
      <c r="G16" s="104">
        <f t="shared" si="3"/>
        <v>229</v>
      </c>
      <c r="H16" s="104">
        <f t="shared" si="3"/>
        <v>79020103</v>
      </c>
      <c r="I16" s="108">
        <f t="shared" si="4"/>
        <v>3484</v>
      </c>
      <c r="J16" s="108">
        <f t="shared" si="4"/>
        <v>134692649</v>
      </c>
      <c r="K16" s="115"/>
      <c r="L16" s="115"/>
      <c r="M16" s="115"/>
      <c r="N16" s="115"/>
      <c r="O16" s="115"/>
      <c r="P16" s="115"/>
    </row>
    <row r="17" spans="1:16" ht="15.75" customHeight="1">
      <c r="A17" s="104">
        <v>3</v>
      </c>
      <c r="B17" s="61" t="s">
        <v>2</v>
      </c>
      <c r="C17" s="104">
        <f t="shared" si="3"/>
        <v>545</v>
      </c>
      <c r="D17" s="104">
        <f t="shared" si="3"/>
        <v>3687438</v>
      </c>
      <c r="E17" s="104">
        <f t="shared" si="3"/>
        <v>562</v>
      </c>
      <c r="F17" s="104">
        <f t="shared" si="3"/>
        <v>4779115</v>
      </c>
      <c r="G17" s="104">
        <f t="shared" si="3"/>
        <v>160</v>
      </c>
      <c r="H17" s="104">
        <f t="shared" si="3"/>
        <v>14171485</v>
      </c>
      <c r="I17" s="108">
        <f t="shared" si="4"/>
        <v>1267</v>
      </c>
      <c r="J17" s="108">
        <f t="shared" si="4"/>
        <v>22638038</v>
      </c>
      <c r="K17" s="115"/>
      <c r="L17" s="115"/>
      <c r="M17" s="115"/>
      <c r="N17" s="115"/>
      <c r="O17" s="115"/>
      <c r="P17" s="115"/>
    </row>
    <row r="18" spans="1:16" ht="25.5">
      <c r="A18" s="104">
        <v>4</v>
      </c>
      <c r="B18" s="61" t="s">
        <v>3</v>
      </c>
      <c r="C18" s="104">
        <f>SUM(C7,K7)</f>
        <v>1481</v>
      </c>
      <c r="D18" s="104">
        <f t="shared" si="3"/>
        <v>161293918</v>
      </c>
      <c r="E18" s="104">
        <f t="shared" si="3"/>
        <v>381</v>
      </c>
      <c r="F18" s="104">
        <f t="shared" si="3"/>
        <v>13019495</v>
      </c>
      <c r="G18" s="104">
        <f t="shared" si="3"/>
        <v>127</v>
      </c>
      <c r="H18" s="104">
        <f t="shared" si="3"/>
        <v>45920137</v>
      </c>
      <c r="I18" s="108">
        <f t="shared" si="4"/>
        <v>1989</v>
      </c>
      <c r="J18" s="108">
        <f t="shared" si="4"/>
        <v>220233550</v>
      </c>
      <c r="K18" s="115"/>
      <c r="L18" s="115"/>
      <c r="M18" s="115"/>
      <c r="N18" s="115"/>
      <c r="O18" s="115"/>
      <c r="P18" s="115"/>
    </row>
    <row r="19" spans="1:16" ht="20.25" customHeight="1">
      <c r="A19" s="104">
        <v>5</v>
      </c>
      <c r="B19" s="61" t="s">
        <v>4</v>
      </c>
      <c r="C19" s="104">
        <v>10</v>
      </c>
      <c r="D19" s="104">
        <v>72757</v>
      </c>
      <c r="E19" s="104">
        <f t="shared" si="3"/>
        <v>9</v>
      </c>
      <c r="F19" s="104">
        <f t="shared" si="3"/>
        <v>40097</v>
      </c>
      <c r="G19" s="104">
        <v>96</v>
      </c>
      <c r="H19" s="104">
        <v>4501188</v>
      </c>
      <c r="I19" s="108">
        <f t="shared" si="4"/>
        <v>115</v>
      </c>
      <c r="J19" s="108">
        <f>SUM(D19,F19,H19)</f>
        <v>4614042</v>
      </c>
      <c r="K19" s="115"/>
      <c r="L19" s="115"/>
      <c r="M19" s="115"/>
      <c r="N19" s="115"/>
      <c r="O19" s="115"/>
      <c r="P19" s="115"/>
    </row>
    <row r="20" spans="1:16" ht="17.25" customHeight="1">
      <c r="A20" s="139" t="s">
        <v>12</v>
      </c>
      <c r="B20" s="139"/>
      <c r="C20" s="105">
        <f aca="true" t="shared" si="5" ref="C20:H20">SUM(C15:C19)</f>
        <v>11235</v>
      </c>
      <c r="D20" s="105">
        <f t="shared" si="5"/>
        <v>329989818</v>
      </c>
      <c r="E20" s="105">
        <f t="shared" si="5"/>
        <v>5102</v>
      </c>
      <c r="F20" s="105">
        <f t="shared" si="5"/>
        <v>73300067</v>
      </c>
      <c r="G20" s="105">
        <f t="shared" si="5"/>
        <v>1807</v>
      </c>
      <c r="H20" s="105">
        <f t="shared" si="5"/>
        <v>288852077</v>
      </c>
      <c r="I20" s="119">
        <f>SUM(I15:I19)</f>
        <v>18144</v>
      </c>
      <c r="J20" s="119">
        <f>SUM(J15:J19)</f>
        <v>692141962</v>
      </c>
      <c r="K20" s="115"/>
      <c r="L20" s="115"/>
      <c r="M20" s="115"/>
      <c r="N20" s="115"/>
      <c r="O20" s="115"/>
      <c r="P20" s="115"/>
    </row>
    <row r="21" spans="1:17" s="103" customFormat="1" ht="9.75" customHeight="1">
      <c r="A21" s="115"/>
      <c r="B21" s="72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s="103" customFormat="1" ht="18" customHeight="1">
      <c r="A22" s="138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15"/>
      <c r="N22" s="115"/>
      <c r="O22" s="115"/>
      <c r="P22" s="115"/>
      <c r="Q22" s="115"/>
    </row>
    <row r="23" spans="1:17" s="103" customFormat="1" ht="18" customHeight="1">
      <c r="A23" s="104"/>
      <c r="B23" s="136"/>
      <c r="C23" s="136"/>
      <c r="D23" s="12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s="103" customFormat="1" ht="25.5" customHeight="1">
      <c r="A24" s="104"/>
      <c r="B24" s="136"/>
      <c r="C24" s="136"/>
      <c r="D24" s="120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s="103" customFormat="1" ht="19.5" customHeight="1">
      <c r="A25" s="104"/>
      <c r="B25" s="136"/>
      <c r="C25" s="136"/>
      <c r="D25" s="120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s="103" customFormat="1" ht="25.5" customHeight="1">
      <c r="A26" s="104"/>
      <c r="B26" s="136"/>
      <c r="C26" s="136"/>
      <c r="D26" s="12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03" customFormat="1" ht="15.75" customHeight="1">
      <c r="A27" s="104"/>
      <c r="B27" s="136"/>
      <c r="C27" s="136"/>
      <c r="D27" s="120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s="103" customFormat="1" ht="12.75">
      <c r="A28" s="115"/>
      <c r="B28" s="7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="131" customFormat="1" ht="12.75"/>
    <row r="30" s="129" customFormat="1" ht="12.75"/>
    <row r="31" s="129" customFormat="1" ht="12.75"/>
    <row r="32" s="129" customFormat="1" ht="12.75"/>
    <row r="33" s="129" customFormat="1" ht="12.75"/>
    <row r="34" spans="1:17" s="103" customFormat="1" ht="12.75">
      <c r="A34" s="115"/>
      <c r="B34" s="72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s="103" customFormat="1" ht="12.75">
      <c r="A35" s="115"/>
      <c r="B35" s="7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6" ht="12.7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</sheetData>
  <sheetProtection/>
  <mergeCells count="17">
    <mergeCell ref="A29:IV29"/>
    <mergeCell ref="A22:L22"/>
    <mergeCell ref="A30:IV30"/>
    <mergeCell ref="A31:IV31"/>
    <mergeCell ref="A32:IV32"/>
    <mergeCell ref="A33:IV33"/>
    <mergeCell ref="B23:C23"/>
    <mergeCell ref="B24:C24"/>
    <mergeCell ref="B25:C25"/>
    <mergeCell ref="B26:C26"/>
    <mergeCell ref="B27:C27"/>
    <mergeCell ref="A1:R1"/>
    <mergeCell ref="C2:J2"/>
    <mergeCell ref="K2:R2"/>
    <mergeCell ref="A9:B9"/>
    <mergeCell ref="A11:L11"/>
    <mergeCell ref="A20:B20"/>
  </mergeCells>
  <printOptions/>
  <pageMargins left="0.35433070866141736" right="0.35433070866141736" top="0.984251968503937" bottom="0.984251968503937" header="0.5118110236220472" footer="0.5118110236220472"/>
  <pageSetup cellComments="asDisplayed" horizontalDpi="600" verticalDpi="600" orientation="landscape" paperSize="9" scale="59" r:id="rId1"/>
  <headerFooter alignWithMargins="0">
    <oddHeader>&amp;C&amp;"Arial,Έντονα"&amp;16ΣΥΜΒΑΣΕΙΣ ΓΙΑ ΤΟ ΕΤΟΣ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8" sqref="E28"/>
    </sheetView>
  </sheetViews>
  <sheetFormatPr defaultColWidth="9.140625" defaultRowHeight="12.75"/>
  <cols>
    <col min="1" max="1" width="4.421875" style="118" customWidth="1"/>
    <col min="2" max="2" width="22.8515625" style="61" customWidth="1"/>
    <col min="3" max="3" width="12.8515625" style="104" customWidth="1"/>
    <col min="4" max="4" width="13.8515625" style="104" bestFit="1" customWidth="1"/>
    <col min="5" max="5" width="12.57421875" style="104" customWidth="1"/>
    <col min="6" max="6" width="13.8515625" style="104" bestFit="1" customWidth="1"/>
    <col min="7" max="7" width="12.57421875" style="104" customWidth="1"/>
    <col min="8" max="8" width="13.8515625" style="104" bestFit="1" customWidth="1"/>
    <col min="9" max="9" width="12.7109375" style="104" customWidth="1"/>
    <col min="10" max="10" width="15.421875" style="104" bestFit="1" customWidth="1"/>
    <col min="11" max="11" width="12.421875" style="104" customWidth="1"/>
    <col min="12" max="12" width="13.8515625" style="104" bestFit="1" customWidth="1"/>
    <col min="13" max="13" width="12.28125" style="104" customWidth="1"/>
    <col min="14" max="15" width="12.7109375" style="104" bestFit="1" customWidth="1"/>
    <col min="16" max="16" width="13.8515625" style="104" bestFit="1" customWidth="1"/>
    <col min="17" max="17" width="12.421875" style="118" bestFit="1" customWidth="1"/>
    <col min="18" max="18" width="13.8515625" style="89" bestFit="1" customWidth="1"/>
    <col min="19" max="19" width="9.140625" style="103" customWidth="1"/>
    <col min="20" max="16384" width="9.140625" style="89" customWidth="1"/>
  </cols>
  <sheetData>
    <row r="1" spans="1:18" ht="24.75" customHeight="1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21.75" customHeight="1">
      <c r="A2" s="104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9" s="107" customFormat="1" ht="43.5" customHeight="1">
      <c r="A3" s="105" t="s">
        <v>0</v>
      </c>
      <c r="B3" s="33"/>
      <c r="C3" s="32" t="s">
        <v>6</v>
      </c>
      <c r="D3" s="32" t="s">
        <v>18</v>
      </c>
      <c r="E3" s="32" t="s">
        <v>7</v>
      </c>
      <c r="F3" s="32" t="s">
        <v>18</v>
      </c>
      <c r="G3" s="32" t="s">
        <v>8</v>
      </c>
      <c r="H3" s="32" t="s">
        <v>18</v>
      </c>
      <c r="I3" s="34" t="s">
        <v>10</v>
      </c>
      <c r="J3" s="34" t="s">
        <v>19</v>
      </c>
      <c r="K3" s="32" t="s">
        <v>6</v>
      </c>
      <c r="L3" s="32" t="s">
        <v>18</v>
      </c>
      <c r="M3" s="32" t="s">
        <v>7</v>
      </c>
      <c r="N3" s="32" t="s">
        <v>18</v>
      </c>
      <c r="O3" s="32" t="s">
        <v>8</v>
      </c>
      <c r="P3" s="32" t="s">
        <v>18</v>
      </c>
      <c r="Q3" s="34" t="s">
        <v>10</v>
      </c>
      <c r="R3" s="34" t="s">
        <v>19</v>
      </c>
      <c r="S3" s="106"/>
    </row>
    <row r="4" spans="1:18" ht="21.75" customHeight="1">
      <c r="A4" s="104">
        <v>1</v>
      </c>
      <c r="B4" s="61" t="s">
        <v>1</v>
      </c>
      <c r="C4" s="104">
        <v>8812</v>
      </c>
      <c r="D4" s="104">
        <v>55645617</v>
      </c>
      <c r="E4" s="104">
        <v>3019</v>
      </c>
      <c r="F4" s="104">
        <v>19187951</v>
      </c>
      <c r="G4" s="104">
        <v>1190</v>
      </c>
      <c r="H4" s="104">
        <v>158559030</v>
      </c>
      <c r="I4" s="108">
        <f>SUM(C4,E4,G4)</f>
        <v>13021</v>
      </c>
      <c r="J4" s="108">
        <f>SUM(D4,F4,H4)</f>
        <v>233392598</v>
      </c>
      <c r="K4" s="104">
        <v>217</v>
      </c>
      <c r="L4" s="104">
        <v>210502722</v>
      </c>
      <c r="M4" s="104">
        <v>66</v>
      </c>
      <c r="N4" s="104">
        <v>62046546</v>
      </c>
      <c r="O4" s="104">
        <v>11</v>
      </c>
      <c r="P4" s="104">
        <v>102920288</v>
      </c>
      <c r="Q4" s="108">
        <f>SUM(K4,M4,O4)</f>
        <v>294</v>
      </c>
      <c r="R4" s="109">
        <f>SUM(L4,N4,P4)</f>
        <v>375469556</v>
      </c>
    </row>
    <row r="5" spans="1:18" ht="38.25">
      <c r="A5" s="104">
        <v>2</v>
      </c>
      <c r="B5" s="61" t="s">
        <v>16</v>
      </c>
      <c r="C5" s="104">
        <v>2187</v>
      </c>
      <c r="D5" s="104">
        <v>10373609</v>
      </c>
      <c r="E5" s="104">
        <v>1796</v>
      </c>
      <c r="F5" s="104">
        <v>77892827</v>
      </c>
      <c r="G5" s="104">
        <v>234</v>
      </c>
      <c r="H5" s="104">
        <v>24107277</v>
      </c>
      <c r="I5" s="108">
        <f>SUM(C5,E5,G5)</f>
        <v>4217</v>
      </c>
      <c r="J5" s="108">
        <f aca="true" t="shared" si="0" ref="I5:J8">SUM(D5,F5,H5)</f>
        <v>112373713</v>
      </c>
      <c r="K5" s="104">
        <v>11</v>
      </c>
      <c r="L5" s="104">
        <v>51387931</v>
      </c>
      <c r="M5" s="104">
        <v>8</v>
      </c>
      <c r="N5" s="104">
        <v>22321068</v>
      </c>
      <c r="O5" s="104">
        <v>6</v>
      </c>
      <c r="P5" s="104">
        <v>72596871</v>
      </c>
      <c r="Q5" s="108">
        <f aca="true" t="shared" si="1" ref="Q5:R8">SUM(K5,M5,O5)</f>
        <v>25</v>
      </c>
      <c r="R5" s="109">
        <f t="shared" si="1"/>
        <v>146305870</v>
      </c>
    </row>
    <row r="6" spans="1:18" ht="18.75" customHeight="1">
      <c r="A6" s="104">
        <v>3</v>
      </c>
      <c r="B6" s="61" t="s">
        <v>2</v>
      </c>
      <c r="C6" s="104">
        <v>501</v>
      </c>
      <c r="D6" s="104">
        <v>5193784</v>
      </c>
      <c r="E6" s="104">
        <v>440</v>
      </c>
      <c r="F6" s="104">
        <v>5320723</v>
      </c>
      <c r="G6" s="104">
        <v>184</v>
      </c>
      <c r="H6" s="104">
        <v>26286619</v>
      </c>
      <c r="I6" s="108">
        <f>SUM(C6,E6,G6)</f>
        <v>1125</v>
      </c>
      <c r="J6" s="108">
        <f t="shared" si="0"/>
        <v>36801126</v>
      </c>
      <c r="K6" s="104">
        <v>6</v>
      </c>
      <c r="L6" s="104">
        <v>2632725</v>
      </c>
      <c r="Q6" s="108">
        <f t="shared" si="1"/>
        <v>6</v>
      </c>
      <c r="R6" s="109">
        <f t="shared" si="1"/>
        <v>2632725</v>
      </c>
    </row>
    <row r="7" spans="1:18" ht="27.75" customHeight="1">
      <c r="A7" s="110">
        <v>4</v>
      </c>
      <c r="B7" s="111" t="s">
        <v>3</v>
      </c>
      <c r="C7" s="110">
        <v>1269</v>
      </c>
      <c r="D7" s="110">
        <v>31261469</v>
      </c>
      <c r="E7" s="110">
        <v>334</v>
      </c>
      <c r="F7" s="110">
        <v>17672447</v>
      </c>
      <c r="G7" s="110">
        <v>311</v>
      </c>
      <c r="H7" s="110">
        <v>41397346</v>
      </c>
      <c r="I7" s="108">
        <f>SUM(C7,E7,G7)</f>
        <v>1914</v>
      </c>
      <c r="J7" s="108">
        <f t="shared" si="0"/>
        <v>90331262</v>
      </c>
      <c r="K7" s="110">
        <v>13</v>
      </c>
      <c r="L7" s="110">
        <v>61438894</v>
      </c>
      <c r="M7" s="110">
        <v>6</v>
      </c>
      <c r="N7" s="110">
        <v>9195412</v>
      </c>
      <c r="O7" s="110">
        <v>3</v>
      </c>
      <c r="P7" s="110">
        <v>69833729</v>
      </c>
      <c r="Q7" s="108">
        <f>SUM(K7,M7,O7)</f>
        <v>22</v>
      </c>
      <c r="R7" s="109">
        <f t="shared" si="1"/>
        <v>140468035</v>
      </c>
    </row>
    <row r="8" spans="1:20" s="114" customFormat="1" ht="20.25" customHeight="1">
      <c r="A8" s="104">
        <v>5</v>
      </c>
      <c r="B8" s="61" t="s">
        <v>4</v>
      </c>
      <c r="C8" s="104">
        <v>36</v>
      </c>
      <c r="D8" s="104">
        <v>178911</v>
      </c>
      <c r="E8" s="104">
        <v>35</v>
      </c>
      <c r="F8" s="104">
        <v>225011</v>
      </c>
      <c r="G8" s="104">
        <v>68</v>
      </c>
      <c r="H8" s="104">
        <v>3737299</v>
      </c>
      <c r="I8" s="108">
        <f t="shared" si="0"/>
        <v>139</v>
      </c>
      <c r="J8" s="108">
        <f t="shared" si="0"/>
        <v>4141221</v>
      </c>
      <c r="K8" s="104"/>
      <c r="L8" s="104"/>
      <c r="M8" s="104"/>
      <c r="N8" s="104"/>
      <c r="O8" s="104"/>
      <c r="P8" s="104"/>
      <c r="Q8" s="108">
        <f t="shared" si="1"/>
        <v>0</v>
      </c>
      <c r="R8" s="112">
        <f t="shared" si="1"/>
        <v>0</v>
      </c>
      <c r="S8" s="103"/>
      <c r="T8" s="113"/>
    </row>
    <row r="9" spans="1:18" s="103" customFormat="1" ht="22.5" customHeight="1">
      <c r="A9" s="137" t="s">
        <v>15</v>
      </c>
      <c r="B9" s="137"/>
      <c r="C9" s="104">
        <f>SUM(C4:C8)</f>
        <v>12805</v>
      </c>
      <c r="D9" s="104">
        <f aca="true" t="shared" si="2" ref="D9:R9">SUM(D4:D8)</f>
        <v>102653390</v>
      </c>
      <c r="E9" s="104">
        <f t="shared" si="2"/>
        <v>5624</v>
      </c>
      <c r="F9" s="104">
        <f t="shared" si="2"/>
        <v>120298959</v>
      </c>
      <c r="G9" s="104">
        <f t="shared" si="2"/>
        <v>1987</v>
      </c>
      <c r="H9" s="104">
        <f t="shared" si="2"/>
        <v>254087571</v>
      </c>
      <c r="I9" s="108">
        <f t="shared" si="2"/>
        <v>20416</v>
      </c>
      <c r="J9" s="108">
        <f t="shared" si="2"/>
        <v>477039920</v>
      </c>
      <c r="K9" s="104">
        <f t="shared" si="2"/>
        <v>247</v>
      </c>
      <c r="L9" s="104">
        <f t="shared" si="2"/>
        <v>325962272</v>
      </c>
      <c r="M9" s="104">
        <f t="shared" si="2"/>
        <v>80</v>
      </c>
      <c r="N9" s="104">
        <f t="shared" si="2"/>
        <v>93563026</v>
      </c>
      <c r="O9" s="104">
        <f t="shared" si="2"/>
        <v>20</v>
      </c>
      <c r="P9" s="104">
        <f t="shared" si="2"/>
        <v>245350888</v>
      </c>
      <c r="Q9" s="108">
        <f t="shared" si="2"/>
        <v>347</v>
      </c>
      <c r="R9" s="108">
        <f t="shared" si="2"/>
        <v>664876186</v>
      </c>
    </row>
    <row r="10" spans="1:17" s="103" customFormat="1" ht="51.75" customHeight="1">
      <c r="A10" s="115"/>
      <c r="B10" s="7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s="103" customFormat="1" ht="26.25" customHeight="1">
      <c r="A11" s="130" t="s">
        <v>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15"/>
      <c r="N11" s="115"/>
      <c r="O11" s="115"/>
      <c r="P11" s="115"/>
      <c r="Q11" s="115"/>
    </row>
    <row r="12" spans="1:17" s="103" customFormat="1" ht="10.5" customHeight="1">
      <c r="A12" s="115"/>
      <c r="B12" s="72"/>
      <c r="C12" s="115"/>
      <c r="D12" s="115"/>
      <c r="E12" s="115"/>
      <c r="F12" s="115"/>
      <c r="G12" s="115"/>
      <c r="H12" s="115"/>
      <c r="I12" s="115"/>
      <c r="J12" s="115"/>
      <c r="M12" s="115"/>
      <c r="N12" s="115"/>
      <c r="O12" s="115"/>
      <c r="P12" s="115"/>
      <c r="Q12" s="115"/>
    </row>
    <row r="13" spans="1:19" s="107" customFormat="1" ht="51.75" customHeight="1">
      <c r="A13" s="105" t="s">
        <v>0</v>
      </c>
      <c r="B13" s="33"/>
      <c r="C13" s="32" t="s">
        <v>6</v>
      </c>
      <c r="D13" s="32" t="s">
        <v>18</v>
      </c>
      <c r="E13" s="32" t="s">
        <v>7</v>
      </c>
      <c r="F13" s="32" t="s">
        <v>18</v>
      </c>
      <c r="G13" s="32" t="s">
        <v>8</v>
      </c>
      <c r="H13" s="32" t="s">
        <v>18</v>
      </c>
      <c r="I13" s="34" t="s">
        <v>10</v>
      </c>
      <c r="J13" s="34" t="s">
        <v>19</v>
      </c>
      <c r="K13" s="106"/>
      <c r="L13" s="106"/>
      <c r="M13" s="116"/>
      <c r="N13" s="116"/>
      <c r="O13" s="116"/>
      <c r="P13" s="116"/>
      <c r="Q13" s="117"/>
      <c r="S13" s="106"/>
    </row>
    <row r="14" spans="1:16" ht="18" customHeight="1">
      <c r="A14" s="104">
        <v>1</v>
      </c>
      <c r="B14" s="61" t="s">
        <v>1</v>
      </c>
      <c r="C14" s="104">
        <f aca="true" t="shared" si="3" ref="C14:H17">SUM(C4,K4)</f>
        <v>9029</v>
      </c>
      <c r="D14" s="104">
        <f t="shared" si="3"/>
        <v>266148339</v>
      </c>
      <c r="E14" s="104">
        <f t="shared" si="3"/>
        <v>3085</v>
      </c>
      <c r="F14" s="104">
        <f t="shared" si="3"/>
        <v>81234497</v>
      </c>
      <c r="G14" s="104">
        <f t="shared" si="3"/>
        <v>1201</v>
      </c>
      <c r="H14" s="104">
        <f t="shared" si="3"/>
        <v>261479318</v>
      </c>
      <c r="I14" s="108">
        <f aca="true" t="shared" si="4" ref="I14:J17">SUM(C14,E14,G14)</f>
        <v>13315</v>
      </c>
      <c r="J14" s="108">
        <f t="shared" si="4"/>
        <v>608862154</v>
      </c>
      <c r="K14" s="115"/>
      <c r="L14" s="115"/>
      <c r="M14" s="115"/>
      <c r="N14" s="115"/>
      <c r="O14" s="115"/>
      <c r="P14" s="115"/>
    </row>
    <row r="15" spans="1:16" ht="36" customHeight="1">
      <c r="A15" s="104">
        <v>2</v>
      </c>
      <c r="B15" s="61" t="s">
        <v>9</v>
      </c>
      <c r="C15" s="104">
        <f t="shared" si="3"/>
        <v>2198</v>
      </c>
      <c r="D15" s="104">
        <f t="shared" si="3"/>
        <v>61761540</v>
      </c>
      <c r="E15" s="104">
        <f t="shared" si="3"/>
        <v>1804</v>
      </c>
      <c r="F15" s="104">
        <f t="shared" si="3"/>
        <v>100213895</v>
      </c>
      <c r="G15" s="104">
        <f t="shared" si="3"/>
        <v>240</v>
      </c>
      <c r="H15" s="104">
        <f t="shared" si="3"/>
        <v>96704148</v>
      </c>
      <c r="I15" s="108">
        <f t="shared" si="4"/>
        <v>4242</v>
      </c>
      <c r="J15" s="108">
        <f t="shared" si="4"/>
        <v>258679583</v>
      </c>
      <c r="K15" s="115"/>
      <c r="L15" s="115"/>
      <c r="M15" s="115"/>
      <c r="N15" s="115"/>
      <c r="O15" s="115"/>
      <c r="P15" s="115"/>
    </row>
    <row r="16" spans="1:16" ht="15.75" customHeight="1">
      <c r="A16" s="104">
        <v>3</v>
      </c>
      <c r="B16" s="61" t="s">
        <v>2</v>
      </c>
      <c r="C16" s="104">
        <f t="shared" si="3"/>
        <v>507</v>
      </c>
      <c r="D16" s="104">
        <f t="shared" si="3"/>
        <v>7826509</v>
      </c>
      <c r="E16" s="104">
        <f t="shared" si="3"/>
        <v>440</v>
      </c>
      <c r="F16" s="104">
        <f t="shared" si="3"/>
        <v>5320723</v>
      </c>
      <c r="G16" s="104">
        <f t="shared" si="3"/>
        <v>184</v>
      </c>
      <c r="H16" s="104">
        <f t="shared" si="3"/>
        <v>26286619</v>
      </c>
      <c r="I16" s="108">
        <f>SUM(C16,E16,G16)</f>
        <v>1131</v>
      </c>
      <c r="J16" s="108">
        <f t="shared" si="4"/>
        <v>39433851</v>
      </c>
      <c r="K16" s="115"/>
      <c r="L16" s="115"/>
      <c r="M16" s="115"/>
      <c r="N16" s="115"/>
      <c r="O16" s="115"/>
      <c r="P16" s="115"/>
    </row>
    <row r="17" spans="1:16" ht="25.5">
      <c r="A17" s="104">
        <v>4</v>
      </c>
      <c r="B17" s="61" t="s">
        <v>3</v>
      </c>
      <c r="C17" s="104">
        <f t="shared" si="3"/>
        <v>1282</v>
      </c>
      <c r="D17" s="104">
        <f t="shared" si="3"/>
        <v>92700363</v>
      </c>
      <c r="E17" s="104">
        <f t="shared" si="3"/>
        <v>340</v>
      </c>
      <c r="F17" s="104">
        <f t="shared" si="3"/>
        <v>26867859</v>
      </c>
      <c r="G17" s="104">
        <f t="shared" si="3"/>
        <v>314</v>
      </c>
      <c r="H17" s="104">
        <f t="shared" si="3"/>
        <v>111231075</v>
      </c>
      <c r="I17" s="108">
        <f t="shared" si="4"/>
        <v>1936</v>
      </c>
      <c r="J17" s="108">
        <f t="shared" si="4"/>
        <v>230799297</v>
      </c>
      <c r="K17" s="115"/>
      <c r="L17" s="115"/>
      <c r="M17" s="115"/>
      <c r="N17" s="115"/>
      <c r="O17" s="115"/>
      <c r="P17" s="115"/>
    </row>
    <row r="18" spans="1:16" ht="20.25" customHeight="1">
      <c r="A18" s="104">
        <v>5</v>
      </c>
      <c r="B18" s="61" t="s">
        <v>4</v>
      </c>
      <c r="C18" s="104">
        <v>36</v>
      </c>
      <c r="D18" s="104">
        <v>178911</v>
      </c>
      <c r="E18" s="104">
        <v>35</v>
      </c>
      <c r="F18" s="104">
        <v>225011</v>
      </c>
      <c r="G18" s="104">
        <v>68</v>
      </c>
      <c r="H18" s="104">
        <v>3737299</v>
      </c>
      <c r="I18" s="108">
        <f>SUM(C18,E18,G18)</f>
        <v>139</v>
      </c>
      <c r="J18" s="108">
        <f>SUM(D18,F18,H18)</f>
        <v>4141221</v>
      </c>
      <c r="K18" s="115"/>
      <c r="L18" s="115"/>
      <c r="M18" s="115"/>
      <c r="N18" s="115"/>
      <c r="O18" s="115"/>
      <c r="P18" s="115"/>
    </row>
    <row r="19" spans="1:16" ht="17.25" customHeight="1">
      <c r="A19" s="139" t="s">
        <v>12</v>
      </c>
      <c r="B19" s="139"/>
      <c r="C19" s="105">
        <f aca="true" t="shared" si="5" ref="C19:H19">SUM(C14:C18)</f>
        <v>13052</v>
      </c>
      <c r="D19" s="105">
        <f t="shared" si="5"/>
        <v>428615662</v>
      </c>
      <c r="E19" s="105">
        <f t="shared" si="5"/>
        <v>5704</v>
      </c>
      <c r="F19" s="105">
        <f t="shared" si="5"/>
        <v>213861985</v>
      </c>
      <c r="G19" s="105">
        <f t="shared" si="5"/>
        <v>2007</v>
      </c>
      <c r="H19" s="105">
        <f t="shared" si="5"/>
        <v>499438459</v>
      </c>
      <c r="I19" s="119">
        <f>SUM(I14:I18)</f>
        <v>20763</v>
      </c>
      <c r="J19" s="119">
        <f>SUM(J14:J18)</f>
        <v>1141916106</v>
      </c>
      <c r="K19" s="115"/>
      <c r="L19" s="115"/>
      <c r="M19" s="115"/>
      <c r="N19" s="115"/>
      <c r="O19" s="115"/>
      <c r="P19" s="115"/>
    </row>
    <row r="20" spans="1:17" s="103" customFormat="1" ht="38.25" customHeight="1">
      <c r="A20" s="115"/>
      <c r="B20" s="72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="131" customFormat="1" ht="12.75"/>
    <row r="22" s="129" customFormat="1" ht="12.75"/>
    <row r="23" s="129" customFormat="1" ht="12.75"/>
    <row r="24" s="129" customFormat="1" ht="12.75"/>
    <row r="25" s="129" customFormat="1" ht="12.75"/>
    <row r="26" spans="1:17" s="103" customFormat="1" ht="12.75">
      <c r="A26" s="115"/>
      <c r="B26" s="72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03" customFormat="1" ht="12.75">
      <c r="A27" s="115"/>
      <c r="B27" s="72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6" ht="12.75"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</sheetData>
  <sheetProtection/>
  <mergeCells count="11">
    <mergeCell ref="A11:L11"/>
    <mergeCell ref="A1:R1"/>
    <mergeCell ref="A22:IV22"/>
    <mergeCell ref="A23:IV23"/>
    <mergeCell ref="A24:IV24"/>
    <mergeCell ref="A25:IV25"/>
    <mergeCell ref="A21:IV21"/>
    <mergeCell ref="A19:B19"/>
    <mergeCell ref="C2:J2"/>
    <mergeCell ref="K2:R2"/>
    <mergeCell ref="A9:B9"/>
  </mergeCells>
  <printOptions/>
  <pageMargins left="0.15748031496062992" right="0.15748031496062992" top="0.984251968503937" bottom="0.984251968503937" header="0.5118110236220472" footer="0.5118110236220472"/>
  <pageSetup cellComments="asDisplayed" horizontalDpi="600" verticalDpi="600" orientation="landscape" paperSize="9" scale="60" r:id="rId1"/>
  <headerFooter alignWithMargins="0">
    <oddHeader>&amp;C&amp;"Arial,Έντονα"&amp;14ΣΥΜΒΑΣΕΙΣ ΓΙΑ ΤΟ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M13" sqref="M13"/>
    </sheetView>
  </sheetViews>
  <sheetFormatPr defaultColWidth="21.7109375" defaultRowHeight="12.75"/>
  <cols>
    <col min="1" max="1" width="5.28125" style="90" customWidth="1"/>
    <col min="2" max="2" width="17.7109375" style="90" customWidth="1"/>
    <col min="3" max="3" width="15.28125" style="90" customWidth="1"/>
    <col min="4" max="4" width="13.8515625" style="90" bestFit="1" customWidth="1"/>
    <col min="5" max="5" width="13.7109375" style="90" customWidth="1"/>
    <col min="6" max="6" width="13.8515625" style="90" bestFit="1" customWidth="1"/>
    <col min="7" max="7" width="13.140625" style="90" customWidth="1"/>
    <col min="8" max="8" width="13.8515625" style="90" bestFit="1" customWidth="1"/>
    <col min="9" max="9" width="13.28125" style="90" customWidth="1"/>
    <col min="10" max="10" width="14.57421875" style="90" customWidth="1"/>
    <col min="11" max="11" width="14.7109375" style="90" customWidth="1"/>
    <col min="12" max="12" width="11.140625" style="90" bestFit="1" customWidth="1"/>
    <col min="13" max="13" width="13.00390625" style="90" customWidth="1"/>
    <col min="14" max="14" width="13.8515625" style="90" bestFit="1" customWidth="1"/>
    <col min="15" max="16" width="13.140625" style="90" customWidth="1"/>
    <col min="17" max="17" width="12.57421875" style="90" customWidth="1"/>
    <col min="18" max="18" width="13.00390625" style="90" customWidth="1"/>
    <col min="19" max="16384" width="21.7109375" style="90" customWidth="1"/>
  </cols>
  <sheetData>
    <row r="1" spans="1:18" ht="18.75" customHeight="1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9.5" customHeight="1">
      <c r="A2" s="91"/>
      <c r="B2" s="92"/>
      <c r="C2" s="141" t="s">
        <v>13</v>
      </c>
      <c r="D2" s="142"/>
      <c r="E2" s="142"/>
      <c r="F2" s="142"/>
      <c r="G2" s="142"/>
      <c r="H2" s="142"/>
      <c r="I2" s="142"/>
      <c r="J2" s="143"/>
      <c r="K2" s="144" t="s">
        <v>14</v>
      </c>
      <c r="L2" s="144"/>
      <c r="M2" s="144"/>
      <c r="N2" s="144"/>
      <c r="O2" s="144"/>
      <c r="P2" s="144"/>
      <c r="Q2" s="144"/>
      <c r="R2" s="144"/>
    </row>
    <row r="3" spans="1:18" ht="38.25">
      <c r="A3" s="25" t="s">
        <v>0</v>
      </c>
      <c r="B3" s="62"/>
      <c r="C3" s="25" t="s">
        <v>6</v>
      </c>
      <c r="D3" s="25" t="s">
        <v>18</v>
      </c>
      <c r="E3" s="25" t="s">
        <v>7</v>
      </c>
      <c r="F3" s="25" t="s">
        <v>18</v>
      </c>
      <c r="G3" s="25" t="s">
        <v>8</v>
      </c>
      <c r="H3" s="25" t="s">
        <v>18</v>
      </c>
      <c r="I3" s="26" t="s">
        <v>10</v>
      </c>
      <c r="J3" s="26" t="s">
        <v>19</v>
      </c>
      <c r="K3" s="25" t="s">
        <v>6</v>
      </c>
      <c r="L3" s="25" t="s">
        <v>18</v>
      </c>
      <c r="M3" s="25" t="s">
        <v>7</v>
      </c>
      <c r="N3" s="25" t="s">
        <v>18</v>
      </c>
      <c r="O3" s="25" t="s">
        <v>8</v>
      </c>
      <c r="P3" s="25" t="s">
        <v>18</v>
      </c>
      <c r="Q3" s="26" t="s">
        <v>10</v>
      </c>
      <c r="R3" s="26" t="s">
        <v>19</v>
      </c>
    </row>
    <row r="4" spans="1:18" ht="25.5">
      <c r="A4" s="91">
        <v>1</v>
      </c>
      <c r="B4" s="93" t="s">
        <v>1</v>
      </c>
      <c r="C4" s="91">
        <v>9662</v>
      </c>
      <c r="D4" s="91">
        <v>60391689</v>
      </c>
      <c r="E4" s="91">
        <v>3291</v>
      </c>
      <c r="F4" s="91">
        <v>23433790</v>
      </c>
      <c r="G4" s="91">
        <v>1460</v>
      </c>
      <c r="H4" s="91">
        <v>191008235</v>
      </c>
      <c r="I4" s="94">
        <f>SUM(C4,E4,G4)</f>
        <v>14413</v>
      </c>
      <c r="J4" s="94">
        <f>SUM(D4,F4,H4)</f>
        <v>274833714</v>
      </c>
      <c r="K4" s="91">
        <v>228</v>
      </c>
      <c r="L4" s="91">
        <v>201182464</v>
      </c>
      <c r="M4" s="91">
        <v>73</v>
      </c>
      <c r="N4" s="91">
        <v>119515409</v>
      </c>
      <c r="O4" s="91">
        <v>15</v>
      </c>
      <c r="P4" s="91">
        <v>401059546</v>
      </c>
      <c r="Q4" s="94">
        <f>SUM(K4,M4,O4)</f>
        <v>316</v>
      </c>
      <c r="R4" s="95">
        <f>SUM(L4,N4,P4)</f>
        <v>721757419</v>
      </c>
    </row>
    <row r="5" spans="1:18" ht="53.25" customHeight="1">
      <c r="A5" s="91">
        <v>2</v>
      </c>
      <c r="B5" s="93" t="s">
        <v>23</v>
      </c>
      <c r="C5" s="91">
        <v>2368</v>
      </c>
      <c r="D5" s="91">
        <v>17368462</v>
      </c>
      <c r="E5" s="91">
        <v>1651</v>
      </c>
      <c r="F5" s="91">
        <v>9049870</v>
      </c>
      <c r="G5" s="91">
        <v>224</v>
      </c>
      <c r="H5" s="91">
        <v>25864276</v>
      </c>
      <c r="I5" s="94">
        <f>SUM(C5,E5,G5)</f>
        <v>4243</v>
      </c>
      <c r="J5" s="94">
        <f aca="true" t="shared" si="0" ref="I5:J8">SUM(D5,F5,H5)</f>
        <v>52282608</v>
      </c>
      <c r="K5" s="91">
        <v>22</v>
      </c>
      <c r="L5" s="91">
        <v>25461697</v>
      </c>
      <c r="M5" s="91">
        <v>16</v>
      </c>
      <c r="N5" s="91">
        <v>7130757</v>
      </c>
      <c r="O5" s="91">
        <v>8</v>
      </c>
      <c r="P5" s="91">
        <v>105487753</v>
      </c>
      <c r="Q5" s="94">
        <f aca="true" t="shared" si="1" ref="Q5:R8">SUM(K5,M5,O5)</f>
        <v>46</v>
      </c>
      <c r="R5" s="95">
        <f t="shared" si="1"/>
        <v>138080207</v>
      </c>
    </row>
    <row r="6" spans="1:18" ht="15.75" customHeight="1">
      <c r="A6" s="91">
        <v>3</v>
      </c>
      <c r="B6" s="92" t="s">
        <v>2</v>
      </c>
      <c r="C6" s="91">
        <v>612</v>
      </c>
      <c r="D6" s="91">
        <v>5255098</v>
      </c>
      <c r="E6" s="91">
        <v>577</v>
      </c>
      <c r="F6" s="91">
        <v>6104996</v>
      </c>
      <c r="G6" s="91">
        <v>148</v>
      </c>
      <c r="H6" s="91">
        <v>34650554</v>
      </c>
      <c r="I6" s="94">
        <f>SUM(C6,E6,G6)</f>
        <v>1337</v>
      </c>
      <c r="J6" s="94">
        <f t="shared" si="0"/>
        <v>46010648</v>
      </c>
      <c r="K6" s="91">
        <v>13</v>
      </c>
      <c r="L6" s="91">
        <v>5110622</v>
      </c>
      <c r="M6" s="91">
        <v>6</v>
      </c>
      <c r="N6" s="91">
        <v>1920700</v>
      </c>
      <c r="O6" s="91">
        <v>3</v>
      </c>
      <c r="P6" s="91">
        <v>20523234</v>
      </c>
      <c r="Q6" s="94">
        <f t="shared" si="1"/>
        <v>22</v>
      </c>
      <c r="R6" s="95">
        <f t="shared" si="1"/>
        <v>27554556</v>
      </c>
    </row>
    <row r="7" spans="1:18" ht="29.25" customHeight="1">
      <c r="A7" s="96">
        <v>4</v>
      </c>
      <c r="B7" s="97" t="s">
        <v>3</v>
      </c>
      <c r="C7" s="96">
        <v>1229</v>
      </c>
      <c r="D7" s="96">
        <v>17114151</v>
      </c>
      <c r="E7" s="96">
        <v>369</v>
      </c>
      <c r="F7" s="96">
        <v>8887461</v>
      </c>
      <c r="G7" s="96">
        <v>107</v>
      </c>
      <c r="H7" s="96">
        <v>33146144</v>
      </c>
      <c r="I7" s="94">
        <f>SUM(C7,E7,G7)</f>
        <v>1705</v>
      </c>
      <c r="J7" s="94">
        <f t="shared" si="0"/>
        <v>59147756</v>
      </c>
      <c r="K7" s="96">
        <v>20</v>
      </c>
      <c r="L7" s="96">
        <v>293703867</v>
      </c>
      <c r="M7" s="96">
        <v>6</v>
      </c>
      <c r="N7" s="96">
        <v>5575195</v>
      </c>
      <c r="O7" s="96">
        <v>1</v>
      </c>
      <c r="P7" s="96">
        <v>16465000</v>
      </c>
      <c r="Q7" s="94">
        <f>SUM(K7,M7,O7)</f>
        <v>27</v>
      </c>
      <c r="R7" s="95">
        <f t="shared" si="1"/>
        <v>315744062</v>
      </c>
    </row>
    <row r="8" spans="1:18" ht="25.5" customHeight="1">
      <c r="A8" s="91">
        <v>5</v>
      </c>
      <c r="B8" s="93" t="s">
        <v>4</v>
      </c>
      <c r="C8" s="91">
        <v>52</v>
      </c>
      <c r="D8" s="91">
        <v>943694</v>
      </c>
      <c r="E8" s="91">
        <v>45</v>
      </c>
      <c r="F8" s="91">
        <v>927474</v>
      </c>
      <c r="G8" s="91">
        <v>257</v>
      </c>
      <c r="H8" s="91">
        <v>20758377</v>
      </c>
      <c r="I8" s="94">
        <f t="shared" si="0"/>
        <v>354</v>
      </c>
      <c r="J8" s="94">
        <f t="shared" si="0"/>
        <v>22629545</v>
      </c>
      <c r="K8" s="91"/>
      <c r="L8" s="91"/>
      <c r="M8" s="91"/>
      <c r="N8" s="91"/>
      <c r="O8" s="91"/>
      <c r="P8" s="91"/>
      <c r="Q8" s="94">
        <f t="shared" si="1"/>
        <v>0</v>
      </c>
      <c r="R8" s="98">
        <f t="shared" si="1"/>
        <v>0</v>
      </c>
    </row>
    <row r="9" spans="1:18" ht="19.5" customHeight="1">
      <c r="A9" s="145" t="s">
        <v>15</v>
      </c>
      <c r="B9" s="145"/>
      <c r="C9" s="91">
        <f>SUM(C4:C8)</f>
        <v>13923</v>
      </c>
      <c r="D9" s="91">
        <f aca="true" t="shared" si="2" ref="D9:R9">SUM(D4:D8)</f>
        <v>101073094</v>
      </c>
      <c r="E9" s="91">
        <f t="shared" si="2"/>
        <v>5933</v>
      </c>
      <c r="F9" s="91">
        <f t="shared" si="2"/>
        <v>48403591</v>
      </c>
      <c r="G9" s="91">
        <f t="shared" si="2"/>
        <v>2196</v>
      </c>
      <c r="H9" s="91">
        <f t="shared" si="2"/>
        <v>305427586</v>
      </c>
      <c r="I9" s="94">
        <f t="shared" si="2"/>
        <v>22052</v>
      </c>
      <c r="J9" s="94">
        <f t="shared" si="2"/>
        <v>454904271</v>
      </c>
      <c r="K9" s="91">
        <f t="shared" si="2"/>
        <v>283</v>
      </c>
      <c r="L9" s="91">
        <f t="shared" si="2"/>
        <v>525458650</v>
      </c>
      <c r="M9" s="91">
        <f t="shared" si="2"/>
        <v>101</v>
      </c>
      <c r="N9" s="91">
        <f t="shared" si="2"/>
        <v>134142061</v>
      </c>
      <c r="O9" s="91">
        <f t="shared" si="2"/>
        <v>27</v>
      </c>
      <c r="P9" s="91">
        <f t="shared" si="2"/>
        <v>543535533</v>
      </c>
      <c r="Q9" s="94">
        <f t="shared" si="2"/>
        <v>411</v>
      </c>
      <c r="R9" s="94">
        <f t="shared" si="2"/>
        <v>1203136244</v>
      </c>
    </row>
    <row r="10" spans="1:18" ht="12.75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1"/>
    </row>
    <row r="11" spans="1:18" ht="26.25" customHeight="1">
      <c r="A11" s="146" t="s">
        <v>24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99"/>
      <c r="N11" s="99"/>
      <c r="O11" s="99"/>
      <c r="P11" s="99"/>
      <c r="Q11" s="99"/>
      <c r="R11" s="101"/>
    </row>
    <row r="12" spans="1:18" ht="38.25">
      <c r="A12" s="25" t="s">
        <v>0</v>
      </c>
      <c r="B12" s="62"/>
      <c r="C12" s="25" t="s">
        <v>6</v>
      </c>
      <c r="D12" s="25" t="s">
        <v>18</v>
      </c>
      <c r="E12" s="25" t="s">
        <v>7</v>
      </c>
      <c r="F12" s="25" t="s">
        <v>18</v>
      </c>
      <c r="G12" s="25" t="s">
        <v>8</v>
      </c>
      <c r="H12" s="25" t="s">
        <v>18</v>
      </c>
      <c r="I12" s="26" t="s">
        <v>10</v>
      </c>
      <c r="J12" s="26" t="s">
        <v>19</v>
      </c>
      <c r="K12" s="74"/>
      <c r="L12" s="74"/>
      <c r="M12" s="24"/>
      <c r="N12" s="24"/>
      <c r="O12" s="24"/>
      <c r="P12" s="24"/>
      <c r="Q12" s="75"/>
      <c r="R12" s="76"/>
    </row>
    <row r="13" spans="1:17" ht="25.5">
      <c r="A13" s="91">
        <v>1</v>
      </c>
      <c r="B13" s="92" t="s">
        <v>1</v>
      </c>
      <c r="C13" s="91">
        <f>SUM(C4,K4)</f>
        <v>9890</v>
      </c>
      <c r="D13" s="91">
        <f aca="true" t="shared" si="3" ref="D13:H16">SUM(D4,L4)</f>
        <v>261574153</v>
      </c>
      <c r="E13" s="91">
        <f>SUM(E4,M4)</f>
        <v>3364</v>
      </c>
      <c r="F13" s="91">
        <f t="shared" si="3"/>
        <v>142949199</v>
      </c>
      <c r="G13" s="91">
        <f>SUM(G4,O4)</f>
        <v>1475</v>
      </c>
      <c r="H13" s="91">
        <f t="shared" si="3"/>
        <v>592067781</v>
      </c>
      <c r="I13" s="94">
        <f>SUM(C13,E13,G13)</f>
        <v>14729</v>
      </c>
      <c r="J13" s="94">
        <f aca="true" t="shared" si="4" ref="I13:J16">SUM(D13,F13,H13)</f>
        <v>996591133</v>
      </c>
      <c r="K13" s="99"/>
      <c r="L13" s="99"/>
      <c r="M13" s="99"/>
      <c r="N13" s="99"/>
      <c r="O13" s="99"/>
      <c r="P13" s="99"/>
      <c r="Q13" s="102"/>
    </row>
    <row r="14" spans="1:17" ht="46.5" customHeight="1">
      <c r="A14" s="91">
        <v>2</v>
      </c>
      <c r="B14" s="92" t="s">
        <v>9</v>
      </c>
      <c r="C14" s="91">
        <f>SUM(C5,K5)</f>
        <v>2390</v>
      </c>
      <c r="D14" s="91">
        <f>SUM(D5,L5)</f>
        <v>42830159</v>
      </c>
      <c r="E14" s="91">
        <f>SUM(E5,M5)</f>
        <v>1667</v>
      </c>
      <c r="F14" s="91">
        <f t="shared" si="3"/>
        <v>16180627</v>
      </c>
      <c r="G14" s="91">
        <f>SUM(G5,O5)</f>
        <v>232</v>
      </c>
      <c r="H14" s="91">
        <f t="shared" si="3"/>
        <v>131352029</v>
      </c>
      <c r="I14" s="94">
        <f>SUM(C14,E14,G14)</f>
        <v>4289</v>
      </c>
      <c r="J14" s="94">
        <f>SUM(D14,F14,H14)</f>
        <v>190362815</v>
      </c>
      <c r="K14" s="99"/>
      <c r="L14" s="99"/>
      <c r="M14" s="99"/>
      <c r="N14" s="99"/>
      <c r="O14" s="99"/>
      <c r="P14" s="99"/>
      <c r="Q14" s="102"/>
    </row>
    <row r="15" spans="1:17" ht="17.25" customHeight="1">
      <c r="A15" s="91">
        <v>3</v>
      </c>
      <c r="B15" s="92" t="s">
        <v>2</v>
      </c>
      <c r="C15" s="91">
        <f>SUM(C6,K6)</f>
        <v>625</v>
      </c>
      <c r="D15" s="91">
        <f t="shared" si="3"/>
        <v>10365720</v>
      </c>
      <c r="E15" s="91">
        <f t="shared" si="3"/>
        <v>583</v>
      </c>
      <c r="F15" s="91">
        <f t="shared" si="3"/>
        <v>8025696</v>
      </c>
      <c r="G15" s="91">
        <f t="shared" si="3"/>
        <v>151</v>
      </c>
      <c r="H15" s="91">
        <f t="shared" si="3"/>
        <v>55173788</v>
      </c>
      <c r="I15" s="94">
        <f>SUM(C15,E15,G15)</f>
        <v>1359</v>
      </c>
      <c r="J15" s="94">
        <f t="shared" si="4"/>
        <v>73565204</v>
      </c>
      <c r="K15" s="99"/>
      <c r="L15" s="99"/>
      <c r="M15" s="99"/>
      <c r="N15" s="99"/>
      <c r="O15" s="99"/>
      <c r="P15" s="99"/>
      <c r="Q15" s="102"/>
    </row>
    <row r="16" spans="1:17" ht="32.25" customHeight="1">
      <c r="A16" s="91">
        <v>4</v>
      </c>
      <c r="B16" s="92" t="s">
        <v>3</v>
      </c>
      <c r="C16" s="91">
        <f>SUM(C7,K7)</f>
        <v>1249</v>
      </c>
      <c r="D16" s="91">
        <f t="shared" si="3"/>
        <v>310818018</v>
      </c>
      <c r="E16" s="91">
        <f t="shared" si="3"/>
        <v>375</v>
      </c>
      <c r="F16" s="91">
        <f t="shared" si="3"/>
        <v>14462656</v>
      </c>
      <c r="G16" s="91">
        <f t="shared" si="3"/>
        <v>108</v>
      </c>
      <c r="H16" s="91">
        <f t="shared" si="3"/>
        <v>49611144</v>
      </c>
      <c r="I16" s="94">
        <f t="shared" si="4"/>
        <v>1732</v>
      </c>
      <c r="J16" s="94">
        <f t="shared" si="4"/>
        <v>374891818</v>
      </c>
      <c r="K16" s="99"/>
      <c r="L16" s="99"/>
      <c r="M16" s="99"/>
      <c r="N16" s="99"/>
      <c r="O16" s="99"/>
      <c r="P16" s="99"/>
      <c r="Q16" s="102"/>
    </row>
    <row r="17" spans="1:17" ht="26.25" customHeight="1">
      <c r="A17" s="91">
        <v>5</v>
      </c>
      <c r="B17" s="92" t="s">
        <v>4</v>
      </c>
      <c r="C17" s="91">
        <f>SUM(C8,K8)</f>
        <v>52</v>
      </c>
      <c r="D17" s="91">
        <f>SUM(D8,L8)</f>
        <v>943694</v>
      </c>
      <c r="E17" s="91">
        <f>SUM(E8,M8)</f>
        <v>45</v>
      </c>
      <c r="F17" s="91">
        <f>SUM(F8,N8)</f>
        <v>927474</v>
      </c>
      <c r="G17" s="91">
        <f>SUM(G8,O8)</f>
        <v>257</v>
      </c>
      <c r="H17" s="91">
        <f>SUM(H8,P8)</f>
        <v>20758377</v>
      </c>
      <c r="I17" s="94">
        <f>SUM(C17,E17,G17)</f>
        <v>354</v>
      </c>
      <c r="J17" s="94">
        <f>SUM(D17,F17,H17)</f>
        <v>22629545</v>
      </c>
      <c r="K17" s="99"/>
      <c r="L17" s="99"/>
      <c r="M17" s="99"/>
      <c r="N17" s="99"/>
      <c r="O17" s="99"/>
      <c r="P17" s="99"/>
      <c r="Q17" s="102"/>
    </row>
    <row r="18" spans="1:17" ht="20.25" customHeight="1">
      <c r="A18" s="144" t="s">
        <v>12</v>
      </c>
      <c r="B18" s="144"/>
      <c r="C18" s="25">
        <f aca="true" t="shared" si="5" ref="C18:H18">SUM(C13:C17)</f>
        <v>14206</v>
      </c>
      <c r="D18" s="25">
        <f>SUM(D13:D17)</f>
        <v>626531744</v>
      </c>
      <c r="E18" s="25">
        <f t="shared" si="5"/>
        <v>6034</v>
      </c>
      <c r="F18" s="25">
        <f t="shared" si="5"/>
        <v>182545652</v>
      </c>
      <c r="G18" s="25">
        <f t="shared" si="5"/>
        <v>2223</v>
      </c>
      <c r="H18" s="25">
        <f t="shared" si="5"/>
        <v>848963119</v>
      </c>
      <c r="I18" s="26">
        <f>SUM(I13:I17)</f>
        <v>22463</v>
      </c>
      <c r="J18" s="26">
        <f>SUM(J13:J17)</f>
        <v>1658040515</v>
      </c>
      <c r="K18" s="99"/>
      <c r="L18" s="99"/>
      <c r="M18" s="99"/>
      <c r="N18" s="99"/>
      <c r="O18" s="99"/>
      <c r="P18" s="99"/>
      <c r="Q18" s="102"/>
    </row>
  </sheetData>
  <sheetProtection/>
  <mergeCells count="6">
    <mergeCell ref="A1:R1"/>
    <mergeCell ref="C2:J2"/>
    <mergeCell ref="K2:R2"/>
    <mergeCell ref="A9:B9"/>
    <mergeCell ref="A11:L11"/>
    <mergeCell ref="A18:B18"/>
  </mergeCells>
  <printOptions/>
  <pageMargins left="0.7" right="0.7" top="0.75" bottom="0.75" header="0.3" footer="0.3"/>
  <pageSetup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0" workbookViewId="0" topLeftCell="A1">
      <selection activeCell="P13" sqref="P13"/>
    </sheetView>
  </sheetViews>
  <sheetFormatPr defaultColWidth="9.140625" defaultRowHeight="12.75"/>
  <cols>
    <col min="1" max="1" width="3.7109375" style="89" bestFit="1" customWidth="1"/>
    <col min="2" max="2" width="20.421875" style="89" customWidth="1"/>
    <col min="3" max="3" width="11.140625" style="89" customWidth="1"/>
    <col min="4" max="4" width="13.8515625" style="89" bestFit="1" customWidth="1"/>
    <col min="5" max="5" width="11.57421875" style="89" customWidth="1"/>
    <col min="6" max="6" width="12.7109375" style="89" bestFit="1" customWidth="1"/>
    <col min="7" max="7" width="11.57421875" style="89" customWidth="1"/>
    <col min="8" max="8" width="13.8515625" style="89" bestFit="1" customWidth="1"/>
    <col min="9" max="9" width="12.8515625" style="89" customWidth="1"/>
    <col min="10" max="10" width="13.8515625" style="89" bestFit="1" customWidth="1"/>
    <col min="11" max="11" width="9.140625" style="89" customWidth="1"/>
    <col min="12" max="12" width="13.8515625" style="89" bestFit="1" customWidth="1"/>
    <col min="13" max="13" width="9.140625" style="89" customWidth="1"/>
    <col min="14" max="14" width="12.7109375" style="89" bestFit="1" customWidth="1"/>
    <col min="15" max="15" width="9.140625" style="89" customWidth="1"/>
    <col min="16" max="16" width="13.8515625" style="89" bestFit="1" customWidth="1"/>
    <col min="17" max="17" width="10.7109375" style="89" customWidth="1"/>
    <col min="18" max="18" width="13.8515625" style="89" bestFit="1" customWidth="1"/>
    <col min="19" max="16384" width="9.140625" style="89" customWidth="1"/>
  </cols>
  <sheetData>
    <row r="1" spans="1:18" ht="21" customHeight="1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1.75" customHeight="1">
      <c r="A2" s="60"/>
      <c r="B2" s="61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8" ht="76.5">
      <c r="A3" s="32" t="s">
        <v>0</v>
      </c>
      <c r="B3" s="33"/>
      <c r="C3" s="32" t="s">
        <v>6</v>
      </c>
      <c r="D3" s="32" t="s">
        <v>18</v>
      </c>
      <c r="E3" s="32" t="s">
        <v>7</v>
      </c>
      <c r="F3" s="32" t="s">
        <v>18</v>
      </c>
      <c r="G3" s="32" t="s">
        <v>8</v>
      </c>
      <c r="H3" s="32" t="s">
        <v>18</v>
      </c>
      <c r="I3" s="34" t="s">
        <v>10</v>
      </c>
      <c r="J3" s="34" t="s">
        <v>19</v>
      </c>
      <c r="K3" s="32" t="s">
        <v>6</v>
      </c>
      <c r="L3" s="32" t="s">
        <v>18</v>
      </c>
      <c r="M3" s="32" t="s">
        <v>7</v>
      </c>
      <c r="N3" s="32" t="s">
        <v>18</v>
      </c>
      <c r="O3" s="32" t="s">
        <v>8</v>
      </c>
      <c r="P3" s="32" t="s">
        <v>18</v>
      </c>
      <c r="Q3" s="34" t="s">
        <v>10</v>
      </c>
      <c r="R3" s="34" t="s">
        <v>19</v>
      </c>
    </row>
    <row r="4" spans="1:18" ht="25.5">
      <c r="A4" s="60">
        <v>1</v>
      </c>
      <c r="B4" s="63" t="s">
        <v>1</v>
      </c>
      <c r="C4" s="60">
        <v>4083</v>
      </c>
      <c r="D4" s="60">
        <v>47268760</v>
      </c>
      <c r="E4" s="60">
        <v>1670</v>
      </c>
      <c r="F4" s="60">
        <v>20695478</v>
      </c>
      <c r="G4" s="60">
        <v>855</v>
      </c>
      <c r="H4" s="60">
        <v>194571895</v>
      </c>
      <c r="I4" s="66">
        <f aca="true" t="shared" si="0" ref="I4:J7">SUM(C4,E4,G4)</f>
        <v>6608</v>
      </c>
      <c r="J4" s="66">
        <f t="shared" si="0"/>
        <v>262536133</v>
      </c>
      <c r="K4" s="38">
        <v>229</v>
      </c>
      <c r="L4" s="38">
        <v>232189215</v>
      </c>
      <c r="M4" s="38">
        <v>46</v>
      </c>
      <c r="N4" s="38">
        <v>16305737</v>
      </c>
      <c r="O4" s="38">
        <v>9</v>
      </c>
      <c r="P4" s="38">
        <v>52653084</v>
      </c>
      <c r="Q4" s="66">
        <f>SUM(K4,M4,O4)</f>
        <v>284</v>
      </c>
      <c r="R4" s="67">
        <f>SUM(L4,N4,P4)</f>
        <v>301148036</v>
      </c>
    </row>
    <row r="5" spans="1:18" ht="25.5">
      <c r="A5" s="60">
        <v>2</v>
      </c>
      <c r="B5" s="68" t="s">
        <v>26</v>
      </c>
      <c r="C5" s="60">
        <v>1175</v>
      </c>
      <c r="D5" s="60">
        <v>10160997</v>
      </c>
      <c r="E5" s="60">
        <v>1700</v>
      </c>
      <c r="F5" s="60">
        <v>7344218</v>
      </c>
      <c r="G5" s="60">
        <v>125</v>
      </c>
      <c r="H5" s="60">
        <v>10573603</v>
      </c>
      <c r="I5" s="66">
        <f t="shared" si="0"/>
        <v>3000</v>
      </c>
      <c r="J5" s="66">
        <f t="shared" si="0"/>
        <v>28078818</v>
      </c>
      <c r="K5" s="65">
        <v>14</v>
      </c>
      <c r="L5" s="60">
        <v>7897537</v>
      </c>
      <c r="M5" s="60">
        <v>31</v>
      </c>
      <c r="N5" s="60">
        <v>16179099</v>
      </c>
      <c r="O5" s="60">
        <v>4</v>
      </c>
      <c r="P5" s="60">
        <v>23434000</v>
      </c>
      <c r="Q5" s="66">
        <f aca="true" t="shared" si="1" ref="Q5:R7">SUM(K5,M5,O5)</f>
        <v>49</v>
      </c>
      <c r="R5" s="67">
        <f t="shared" si="1"/>
        <v>47510636</v>
      </c>
    </row>
    <row r="6" spans="1:18" ht="25.5">
      <c r="A6" s="60">
        <v>3</v>
      </c>
      <c r="B6" s="68" t="s">
        <v>27</v>
      </c>
      <c r="C6" s="60">
        <v>389</v>
      </c>
      <c r="D6" s="60">
        <v>2336781</v>
      </c>
      <c r="E6" s="60">
        <v>355</v>
      </c>
      <c r="F6" s="60">
        <v>4182794</v>
      </c>
      <c r="G6" s="60">
        <v>169</v>
      </c>
      <c r="H6" s="60">
        <v>31179710</v>
      </c>
      <c r="I6" s="66">
        <f t="shared" si="0"/>
        <v>913</v>
      </c>
      <c r="J6" s="66">
        <f t="shared" si="0"/>
        <v>37699285</v>
      </c>
      <c r="K6" s="38">
        <v>6</v>
      </c>
      <c r="L6" s="38">
        <v>3106247</v>
      </c>
      <c r="M6" s="38">
        <v>3</v>
      </c>
      <c r="N6" s="38">
        <v>863665</v>
      </c>
      <c r="O6" s="38">
        <v>3</v>
      </c>
      <c r="P6" s="38">
        <v>14917280</v>
      </c>
      <c r="Q6" s="66">
        <f t="shared" si="1"/>
        <v>12</v>
      </c>
      <c r="R6" s="67">
        <f t="shared" si="1"/>
        <v>18887192</v>
      </c>
    </row>
    <row r="7" spans="1:18" ht="25.5">
      <c r="A7" s="69">
        <v>4</v>
      </c>
      <c r="B7" s="68" t="s">
        <v>3</v>
      </c>
      <c r="C7" s="69">
        <v>151</v>
      </c>
      <c r="D7" s="69">
        <v>8155591</v>
      </c>
      <c r="E7" s="69">
        <v>62</v>
      </c>
      <c r="F7" s="69">
        <v>4362618</v>
      </c>
      <c r="G7" s="69">
        <v>37</v>
      </c>
      <c r="H7" s="69">
        <v>10626872</v>
      </c>
      <c r="I7" s="66">
        <f t="shared" si="0"/>
        <v>250</v>
      </c>
      <c r="J7" s="66">
        <f t="shared" si="0"/>
        <v>23145081</v>
      </c>
      <c r="K7" s="69">
        <v>9</v>
      </c>
      <c r="L7" s="69">
        <v>17339192</v>
      </c>
      <c r="M7" s="69">
        <v>2</v>
      </c>
      <c r="N7" s="69">
        <v>1277969</v>
      </c>
      <c r="O7" s="69">
        <v>6</v>
      </c>
      <c r="P7" s="69">
        <v>45320158</v>
      </c>
      <c r="Q7" s="66">
        <f>SUM(K7,M7,O7)</f>
        <v>17</v>
      </c>
      <c r="R7" s="67">
        <f t="shared" si="1"/>
        <v>63937319</v>
      </c>
    </row>
    <row r="8" spans="1:18" ht="16.5" customHeight="1">
      <c r="A8" s="148" t="s">
        <v>15</v>
      </c>
      <c r="B8" s="148"/>
      <c r="C8" s="32">
        <f aca="true" t="shared" si="2" ref="C8:R8">SUM(C4:C7)</f>
        <v>5798</v>
      </c>
      <c r="D8" s="32">
        <f t="shared" si="2"/>
        <v>67922129</v>
      </c>
      <c r="E8" s="32">
        <f t="shared" si="2"/>
        <v>3787</v>
      </c>
      <c r="F8" s="32">
        <f t="shared" si="2"/>
        <v>36585108</v>
      </c>
      <c r="G8" s="32">
        <f t="shared" si="2"/>
        <v>1186</v>
      </c>
      <c r="H8" s="32">
        <f t="shared" si="2"/>
        <v>246952080</v>
      </c>
      <c r="I8" s="34">
        <f t="shared" si="2"/>
        <v>10771</v>
      </c>
      <c r="J8" s="34">
        <f t="shared" si="2"/>
        <v>351459317</v>
      </c>
      <c r="K8" s="32">
        <f t="shared" si="2"/>
        <v>258</v>
      </c>
      <c r="L8" s="32">
        <f t="shared" si="2"/>
        <v>260532191</v>
      </c>
      <c r="M8" s="32">
        <f t="shared" si="2"/>
        <v>82</v>
      </c>
      <c r="N8" s="32">
        <f t="shared" si="2"/>
        <v>34626470</v>
      </c>
      <c r="O8" s="32">
        <f t="shared" si="2"/>
        <v>22</v>
      </c>
      <c r="P8" s="32">
        <f t="shared" si="2"/>
        <v>136324522</v>
      </c>
      <c r="Q8" s="34">
        <f t="shared" si="2"/>
        <v>362</v>
      </c>
      <c r="R8" s="34">
        <f t="shared" si="2"/>
        <v>431483183</v>
      </c>
    </row>
    <row r="9" spans="1:18" ht="12.75">
      <c r="A9" s="71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3"/>
    </row>
    <row r="10" spans="1:18" ht="12.75">
      <c r="A10" s="149" t="s">
        <v>28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71"/>
      <c r="N10" s="71"/>
      <c r="O10" s="71"/>
      <c r="P10" s="71"/>
      <c r="Q10" s="71"/>
      <c r="R10" s="73"/>
    </row>
    <row r="11" spans="1:18" ht="63.75">
      <c r="A11" s="32" t="s">
        <v>0</v>
      </c>
      <c r="B11" s="33"/>
      <c r="C11" s="32" t="s">
        <v>6</v>
      </c>
      <c r="D11" s="32" t="s">
        <v>18</v>
      </c>
      <c r="E11" s="32" t="s">
        <v>7</v>
      </c>
      <c r="F11" s="32" t="s">
        <v>18</v>
      </c>
      <c r="G11" s="32" t="s">
        <v>8</v>
      </c>
      <c r="H11" s="32" t="s">
        <v>18</v>
      </c>
      <c r="I11" s="34" t="s">
        <v>10</v>
      </c>
      <c r="J11" s="34" t="s">
        <v>19</v>
      </c>
      <c r="K11" s="47"/>
      <c r="L11" s="47"/>
      <c r="M11" s="46"/>
      <c r="N11" s="46"/>
      <c r="O11" s="46"/>
      <c r="P11" s="46"/>
      <c r="Q11" s="48"/>
      <c r="R11" s="49"/>
    </row>
    <row r="12" spans="1:18" ht="25.5">
      <c r="A12" s="60">
        <v>1</v>
      </c>
      <c r="B12" s="61" t="s">
        <v>1</v>
      </c>
      <c r="C12" s="60">
        <f aca="true" t="shared" si="3" ref="C12:H15">SUM(C4,K4)</f>
        <v>4312</v>
      </c>
      <c r="D12" s="60">
        <f t="shared" si="3"/>
        <v>279457975</v>
      </c>
      <c r="E12" s="60">
        <f t="shared" si="3"/>
        <v>1716</v>
      </c>
      <c r="F12" s="60">
        <f t="shared" si="3"/>
        <v>37001215</v>
      </c>
      <c r="G12" s="60">
        <f t="shared" si="3"/>
        <v>864</v>
      </c>
      <c r="H12" s="60">
        <f t="shared" si="3"/>
        <v>247224979</v>
      </c>
      <c r="I12" s="66">
        <f>SUM(C12,E12,G12)</f>
        <v>6892</v>
      </c>
      <c r="J12" s="66">
        <f aca="true" t="shared" si="4" ref="I12:J15">SUM(D12,F12,H12)</f>
        <v>563684169</v>
      </c>
      <c r="K12" s="71"/>
      <c r="L12" s="71"/>
      <c r="M12" s="71"/>
      <c r="N12" s="71"/>
      <c r="O12" s="71"/>
      <c r="P12" s="71"/>
      <c r="Q12" s="77"/>
      <c r="R12" s="59"/>
    </row>
    <row r="13" spans="1:18" ht="38.25">
      <c r="A13" s="60">
        <v>2</v>
      </c>
      <c r="B13" s="61" t="s">
        <v>9</v>
      </c>
      <c r="C13" s="60">
        <f t="shared" si="3"/>
        <v>1189</v>
      </c>
      <c r="D13" s="60">
        <f t="shared" si="3"/>
        <v>18058534</v>
      </c>
      <c r="E13" s="60">
        <f t="shared" si="3"/>
        <v>1731</v>
      </c>
      <c r="F13" s="60">
        <f t="shared" si="3"/>
        <v>23523317</v>
      </c>
      <c r="G13" s="60">
        <f t="shared" si="3"/>
        <v>129</v>
      </c>
      <c r="H13" s="60">
        <f t="shared" si="3"/>
        <v>34007603</v>
      </c>
      <c r="I13" s="66">
        <f>SUM(C13,E13,G13)</f>
        <v>3049</v>
      </c>
      <c r="J13" s="66">
        <f>SUM(D13,F13,H13)</f>
        <v>75589454</v>
      </c>
      <c r="K13" s="71"/>
      <c r="L13" s="71"/>
      <c r="M13" s="71"/>
      <c r="N13" s="71"/>
      <c r="O13" s="71"/>
      <c r="P13" s="71"/>
      <c r="Q13" s="77"/>
      <c r="R13" s="59"/>
    </row>
    <row r="14" spans="1:18" ht="25.5">
      <c r="A14" s="60">
        <v>3</v>
      </c>
      <c r="B14" s="68" t="s">
        <v>27</v>
      </c>
      <c r="C14" s="60">
        <f t="shared" si="3"/>
        <v>395</v>
      </c>
      <c r="D14" s="60">
        <f t="shared" si="3"/>
        <v>5443028</v>
      </c>
      <c r="E14" s="60">
        <f t="shared" si="3"/>
        <v>358</v>
      </c>
      <c r="F14" s="60">
        <f t="shared" si="3"/>
        <v>5046459</v>
      </c>
      <c r="G14" s="60">
        <f t="shared" si="3"/>
        <v>172</v>
      </c>
      <c r="H14" s="60">
        <f t="shared" si="3"/>
        <v>46096990</v>
      </c>
      <c r="I14" s="66">
        <f>SUM(C14,E14,G14)</f>
        <v>925</v>
      </c>
      <c r="J14" s="66">
        <f t="shared" si="4"/>
        <v>56586477</v>
      </c>
      <c r="K14" s="71"/>
      <c r="L14" s="71"/>
      <c r="M14" s="71"/>
      <c r="N14" s="71"/>
      <c r="O14" s="71"/>
      <c r="P14" s="71"/>
      <c r="Q14" s="77"/>
      <c r="R14" s="59"/>
    </row>
    <row r="15" spans="1:18" ht="30" customHeight="1">
      <c r="A15" s="60">
        <v>4</v>
      </c>
      <c r="B15" s="61" t="s">
        <v>3</v>
      </c>
      <c r="C15" s="60">
        <f t="shared" si="3"/>
        <v>160</v>
      </c>
      <c r="D15" s="60">
        <f t="shared" si="3"/>
        <v>25494783</v>
      </c>
      <c r="E15" s="60">
        <f t="shared" si="3"/>
        <v>64</v>
      </c>
      <c r="F15" s="60">
        <f t="shared" si="3"/>
        <v>5640587</v>
      </c>
      <c r="G15" s="60">
        <f t="shared" si="3"/>
        <v>43</v>
      </c>
      <c r="H15" s="60">
        <f t="shared" si="3"/>
        <v>55947030</v>
      </c>
      <c r="I15" s="66">
        <f t="shared" si="4"/>
        <v>267</v>
      </c>
      <c r="J15" s="66">
        <f t="shared" si="4"/>
        <v>87082400</v>
      </c>
      <c r="K15" s="71"/>
      <c r="L15" s="71"/>
      <c r="M15" s="71"/>
      <c r="N15" s="71"/>
      <c r="O15" s="71"/>
      <c r="P15" s="71"/>
      <c r="Q15" s="77"/>
      <c r="R15" s="59"/>
    </row>
    <row r="16" spans="1:18" ht="23.25" customHeight="1">
      <c r="A16" s="135" t="s">
        <v>12</v>
      </c>
      <c r="B16" s="135"/>
      <c r="C16" s="32">
        <f aca="true" t="shared" si="5" ref="C16:J16">SUM(C12:C15)</f>
        <v>6056</v>
      </c>
      <c r="D16" s="32">
        <f t="shared" si="5"/>
        <v>328454320</v>
      </c>
      <c r="E16" s="32">
        <f t="shared" si="5"/>
        <v>3869</v>
      </c>
      <c r="F16" s="32">
        <f t="shared" si="5"/>
        <v>71211578</v>
      </c>
      <c r="G16" s="32">
        <f t="shared" si="5"/>
        <v>1208</v>
      </c>
      <c r="H16" s="32">
        <f t="shared" si="5"/>
        <v>383276602</v>
      </c>
      <c r="I16" s="34">
        <f t="shared" si="5"/>
        <v>11133</v>
      </c>
      <c r="J16" s="34">
        <f t="shared" si="5"/>
        <v>782942500</v>
      </c>
      <c r="K16" s="71"/>
      <c r="L16" s="71"/>
      <c r="M16" s="71"/>
      <c r="N16" s="71"/>
      <c r="O16" s="71"/>
      <c r="P16" s="71"/>
      <c r="Q16" s="77"/>
      <c r="R16" s="59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75" bottom="0.75" header="0.3" footer="0.3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90" zoomScaleSheetLayoutView="90" zoomScalePageLayoutView="0" workbookViewId="0" topLeftCell="A1">
      <selection activeCell="W12" sqref="W12"/>
    </sheetView>
  </sheetViews>
  <sheetFormatPr defaultColWidth="9.140625" defaultRowHeight="12.75"/>
  <cols>
    <col min="1" max="1" width="3.7109375" style="89" bestFit="1" customWidth="1"/>
    <col min="2" max="2" width="15.28125" style="89" customWidth="1"/>
    <col min="3" max="3" width="12.57421875" style="89" customWidth="1"/>
    <col min="4" max="4" width="13.8515625" style="89" bestFit="1" customWidth="1"/>
    <col min="5" max="5" width="11.421875" style="89" customWidth="1"/>
    <col min="6" max="6" width="13.8515625" style="89" bestFit="1" customWidth="1"/>
    <col min="7" max="7" width="13.421875" style="89" customWidth="1"/>
    <col min="8" max="8" width="13.8515625" style="89" bestFit="1" customWidth="1"/>
    <col min="9" max="9" width="12.00390625" style="89" customWidth="1"/>
    <col min="10" max="10" width="13.8515625" style="89" bestFit="1" customWidth="1"/>
    <col min="11" max="11" width="9.140625" style="89" customWidth="1"/>
    <col min="12" max="12" width="13.8515625" style="89" bestFit="1" customWidth="1"/>
    <col min="13" max="13" width="11.28125" style="89" customWidth="1"/>
    <col min="14" max="14" width="12.7109375" style="89" bestFit="1" customWidth="1"/>
    <col min="15" max="15" width="12.57421875" style="89" customWidth="1"/>
    <col min="16" max="16" width="13.8515625" style="89" bestFit="1" customWidth="1"/>
    <col min="17" max="17" width="10.8515625" style="89" customWidth="1"/>
    <col min="18" max="18" width="13.8515625" style="89" bestFit="1" customWidth="1"/>
    <col min="19" max="16384" width="9.140625" style="89" customWidth="1"/>
  </cols>
  <sheetData>
    <row r="1" spans="1:18" ht="19.5" customHeight="1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25.5" customHeight="1">
      <c r="A2" s="60"/>
      <c r="B2" s="61"/>
      <c r="C2" s="141" t="s">
        <v>13</v>
      </c>
      <c r="D2" s="142"/>
      <c r="E2" s="142"/>
      <c r="F2" s="142"/>
      <c r="G2" s="142"/>
      <c r="H2" s="142"/>
      <c r="I2" s="142"/>
      <c r="J2" s="143"/>
      <c r="K2" s="141" t="s">
        <v>14</v>
      </c>
      <c r="L2" s="142"/>
      <c r="M2" s="142"/>
      <c r="N2" s="142"/>
      <c r="O2" s="142"/>
      <c r="P2" s="142"/>
      <c r="Q2" s="142"/>
      <c r="R2" s="143"/>
    </row>
    <row r="3" spans="1:18" ht="76.5">
      <c r="A3" s="25" t="s">
        <v>0</v>
      </c>
      <c r="B3" s="62"/>
      <c r="C3" s="25" t="s">
        <v>6</v>
      </c>
      <c r="D3" s="25" t="s">
        <v>18</v>
      </c>
      <c r="E3" s="25" t="s">
        <v>7</v>
      </c>
      <c r="F3" s="25" t="s">
        <v>18</v>
      </c>
      <c r="G3" s="25" t="s">
        <v>8</v>
      </c>
      <c r="H3" s="25" t="s">
        <v>18</v>
      </c>
      <c r="I3" s="26" t="s">
        <v>10</v>
      </c>
      <c r="J3" s="26" t="s">
        <v>19</v>
      </c>
      <c r="K3" s="25" t="s">
        <v>6</v>
      </c>
      <c r="L3" s="25" t="s">
        <v>18</v>
      </c>
      <c r="M3" s="25" t="s">
        <v>7</v>
      </c>
      <c r="N3" s="25" t="s">
        <v>18</v>
      </c>
      <c r="O3" s="25" t="s">
        <v>8</v>
      </c>
      <c r="P3" s="25" t="s">
        <v>18</v>
      </c>
      <c r="Q3" s="26" t="s">
        <v>10</v>
      </c>
      <c r="R3" s="26" t="s">
        <v>19</v>
      </c>
    </row>
    <row r="4" spans="1:18" ht="25.5">
      <c r="A4" s="60">
        <v>1</v>
      </c>
      <c r="B4" s="63" t="s">
        <v>1</v>
      </c>
      <c r="C4" s="65">
        <v>1642</v>
      </c>
      <c r="D4" s="65">
        <v>39851953</v>
      </c>
      <c r="E4" s="65">
        <f>893+1+1</f>
        <v>895</v>
      </c>
      <c r="F4" s="65">
        <v>27252105</v>
      </c>
      <c r="G4" s="65">
        <v>901</v>
      </c>
      <c r="H4" s="65">
        <v>142540013</v>
      </c>
      <c r="I4" s="66">
        <f aca="true" t="shared" si="0" ref="I4:J7">SUM(C4,E4,G4)</f>
        <v>3438</v>
      </c>
      <c r="J4" s="66">
        <f t="shared" si="0"/>
        <v>209644071</v>
      </c>
      <c r="K4" s="64">
        <f>228+1+1</f>
        <v>230</v>
      </c>
      <c r="L4" s="64">
        <f>182282993+309655+55608+1356161+6179956</f>
        <v>190184373</v>
      </c>
      <c r="M4" s="64">
        <v>57</v>
      </c>
      <c r="N4" s="64">
        <v>54926888</v>
      </c>
      <c r="O4" s="64">
        <v>5</v>
      </c>
      <c r="P4" s="64">
        <v>33136500</v>
      </c>
      <c r="Q4" s="66">
        <f aca="true" t="shared" si="1" ref="Q4:R7">SUM(K4,M4,O4)</f>
        <v>292</v>
      </c>
      <c r="R4" s="67">
        <f t="shared" si="1"/>
        <v>278247761</v>
      </c>
    </row>
    <row r="5" spans="1:18" ht="38.25">
      <c r="A5" s="60">
        <v>2</v>
      </c>
      <c r="B5" s="68" t="s">
        <v>26</v>
      </c>
      <c r="C5" s="65">
        <v>611</v>
      </c>
      <c r="D5" s="65">
        <v>11327518</v>
      </c>
      <c r="E5" s="65">
        <v>400</v>
      </c>
      <c r="F5" s="65">
        <v>8158871</v>
      </c>
      <c r="G5" s="65">
        <v>80</v>
      </c>
      <c r="H5" s="65">
        <v>25779583</v>
      </c>
      <c r="I5" s="66">
        <f t="shared" si="0"/>
        <v>1091</v>
      </c>
      <c r="J5" s="66">
        <f t="shared" si="0"/>
        <v>45265972</v>
      </c>
      <c r="K5" s="65">
        <f>19+2</f>
        <v>21</v>
      </c>
      <c r="L5" s="65">
        <f>12125836+220000+623687</f>
        <v>12969523</v>
      </c>
      <c r="M5" s="65">
        <v>20</v>
      </c>
      <c r="N5" s="65">
        <f>30595462+325125+240689</f>
        <v>31161276</v>
      </c>
      <c r="O5" s="65">
        <v>8</v>
      </c>
      <c r="P5" s="65">
        <v>86402201</v>
      </c>
      <c r="Q5" s="66">
        <f t="shared" si="1"/>
        <v>49</v>
      </c>
      <c r="R5" s="67">
        <f t="shared" si="1"/>
        <v>130533000</v>
      </c>
    </row>
    <row r="6" spans="1:18" ht="25.5">
      <c r="A6" s="60">
        <v>3</v>
      </c>
      <c r="B6" s="68" t="s">
        <v>27</v>
      </c>
      <c r="C6" s="65">
        <v>182</v>
      </c>
      <c r="D6" s="65">
        <v>4198811</v>
      </c>
      <c r="E6" s="65">
        <v>193</v>
      </c>
      <c r="F6" s="65">
        <v>6085360</v>
      </c>
      <c r="G6" s="65">
        <v>236</v>
      </c>
      <c r="H6" s="65">
        <v>42874548</v>
      </c>
      <c r="I6" s="66">
        <f t="shared" si="0"/>
        <v>611</v>
      </c>
      <c r="J6" s="66">
        <f t="shared" si="0"/>
        <v>53158719</v>
      </c>
      <c r="K6" s="64">
        <v>5</v>
      </c>
      <c r="L6" s="64">
        <v>1634990</v>
      </c>
      <c r="M6" s="64">
        <v>6</v>
      </c>
      <c r="N6" s="64">
        <v>1872595</v>
      </c>
      <c r="O6" s="64">
        <v>4</v>
      </c>
      <c r="P6" s="64">
        <v>34190213</v>
      </c>
      <c r="Q6" s="66">
        <f t="shared" si="1"/>
        <v>15</v>
      </c>
      <c r="R6" s="67">
        <f t="shared" si="1"/>
        <v>37697798</v>
      </c>
    </row>
    <row r="7" spans="1:18" ht="38.25">
      <c r="A7" s="69">
        <v>4</v>
      </c>
      <c r="B7" s="68" t="s">
        <v>3</v>
      </c>
      <c r="C7" s="82">
        <v>150</v>
      </c>
      <c r="D7" s="82">
        <v>5230705</v>
      </c>
      <c r="E7" s="82">
        <v>73</v>
      </c>
      <c r="F7" s="82">
        <v>3731004</v>
      </c>
      <c r="G7" s="82">
        <v>29</v>
      </c>
      <c r="H7" s="82">
        <v>18458376</v>
      </c>
      <c r="I7" s="66">
        <f t="shared" si="0"/>
        <v>252</v>
      </c>
      <c r="J7" s="66">
        <f t="shared" si="0"/>
        <v>27420085</v>
      </c>
      <c r="K7" s="82">
        <f>12+1</f>
        <v>13</v>
      </c>
      <c r="L7" s="82">
        <f>39260269+249000</f>
        <v>39509269</v>
      </c>
      <c r="M7" s="82">
        <f>4+1</f>
        <v>5</v>
      </c>
      <c r="N7" s="82">
        <f>2230015+1815970+1796260</f>
        <v>5842245</v>
      </c>
      <c r="O7" s="82">
        <v>4</v>
      </c>
      <c r="P7" s="82">
        <v>17904485</v>
      </c>
      <c r="Q7" s="66">
        <f t="shared" si="1"/>
        <v>22</v>
      </c>
      <c r="R7" s="67">
        <f t="shared" si="1"/>
        <v>63255999</v>
      </c>
    </row>
    <row r="8" spans="1:18" ht="24.75" customHeight="1">
      <c r="A8" s="145" t="s">
        <v>15</v>
      </c>
      <c r="B8" s="145"/>
      <c r="C8" s="25">
        <f>SUM(C4:C7)</f>
        <v>2585</v>
      </c>
      <c r="D8" s="25">
        <f aca="true" t="shared" si="2" ref="D8:J8">SUM(D4:D7)</f>
        <v>60608987</v>
      </c>
      <c r="E8" s="25">
        <f t="shared" si="2"/>
        <v>1561</v>
      </c>
      <c r="F8" s="25">
        <f t="shared" si="2"/>
        <v>45227340</v>
      </c>
      <c r="G8" s="25">
        <f t="shared" si="2"/>
        <v>1246</v>
      </c>
      <c r="H8" s="25">
        <f t="shared" si="2"/>
        <v>229652520</v>
      </c>
      <c r="I8" s="26">
        <f t="shared" si="2"/>
        <v>5392</v>
      </c>
      <c r="J8" s="26">
        <f t="shared" si="2"/>
        <v>335488847</v>
      </c>
      <c r="K8" s="83">
        <f aca="true" t="shared" si="3" ref="K8:R8">SUM(K4:K7)</f>
        <v>269</v>
      </c>
      <c r="L8" s="83">
        <f t="shared" si="3"/>
        <v>244298155</v>
      </c>
      <c r="M8" s="83">
        <f t="shared" si="3"/>
        <v>88</v>
      </c>
      <c r="N8" s="83">
        <f t="shared" si="3"/>
        <v>93803004</v>
      </c>
      <c r="O8" s="83">
        <f t="shared" si="3"/>
        <v>21</v>
      </c>
      <c r="P8" s="83">
        <f t="shared" si="3"/>
        <v>171633399</v>
      </c>
      <c r="Q8" s="26">
        <f t="shared" si="3"/>
        <v>378</v>
      </c>
      <c r="R8" s="84">
        <f t="shared" si="3"/>
        <v>509734558</v>
      </c>
    </row>
    <row r="9" spans="1:18" ht="12.75">
      <c r="A9" s="71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3"/>
    </row>
    <row r="10" spans="1:18" ht="12.75">
      <c r="A10" s="146" t="s">
        <v>41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71"/>
      <c r="N10" s="71"/>
      <c r="O10" s="71"/>
      <c r="P10" s="71"/>
      <c r="Q10" s="71"/>
      <c r="R10" s="73"/>
    </row>
    <row r="11" spans="1:18" ht="51">
      <c r="A11" s="25" t="s">
        <v>0</v>
      </c>
      <c r="B11" s="62"/>
      <c r="C11" s="25" t="s">
        <v>6</v>
      </c>
      <c r="D11" s="25" t="s">
        <v>18</v>
      </c>
      <c r="E11" s="25" t="s">
        <v>7</v>
      </c>
      <c r="F11" s="25" t="s">
        <v>18</v>
      </c>
      <c r="G11" s="25" t="s">
        <v>8</v>
      </c>
      <c r="H11" s="25" t="s">
        <v>18</v>
      </c>
      <c r="I11" s="26" t="s">
        <v>10</v>
      </c>
      <c r="J11" s="26" t="s">
        <v>19</v>
      </c>
      <c r="K11" s="74"/>
      <c r="L11" s="74"/>
      <c r="M11" s="24"/>
      <c r="N11" s="24"/>
      <c r="O11" s="24"/>
      <c r="P11" s="24"/>
      <c r="Q11" s="75"/>
      <c r="R11" s="76"/>
    </row>
    <row r="12" spans="1:18" ht="25.5">
      <c r="A12" s="60">
        <v>1</v>
      </c>
      <c r="B12" s="61" t="s">
        <v>1</v>
      </c>
      <c r="C12" s="60">
        <f aca="true" t="shared" si="4" ref="C12:H15">SUM(C4,K4)</f>
        <v>1872</v>
      </c>
      <c r="D12" s="60">
        <f t="shared" si="4"/>
        <v>230036326</v>
      </c>
      <c r="E12" s="60">
        <f t="shared" si="4"/>
        <v>952</v>
      </c>
      <c r="F12" s="60">
        <f t="shared" si="4"/>
        <v>82178993</v>
      </c>
      <c r="G12" s="60">
        <f t="shared" si="4"/>
        <v>906</v>
      </c>
      <c r="H12" s="60">
        <f t="shared" si="4"/>
        <v>175676513</v>
      </c>
      <c r="I12" s="66">
        <f aca="true" t="shared" si="5" ref="I12:J15">SUM(C12,E12,G12)</f>
        <v>3730</v>
      </c>
      <c r="J12" s="66">
        <f t="shared" si="5"/>
        <v>487891832</v>
      </c>
      <c r="K12" s="71"/>
      <c r="L12" s="71"/>
      <c r="M12" s="71"/>
      <c r="N12" s="71"/>
      <c r="O12" s="71"/>
      <c r="P12" s="71"/>
      <c r="Q12" s="77"/>
      <c r="R12" s="59"/>
    </row>
    <row r="13" spans="1:18" ht="38.25">
      <c r="A13" s="60">
        <v>2</v>
      </c>
      <c r="B13" s="61" t="s">
        <v>9</v>
      </c>
      <c r="C13" s="60">
        <f t="shared" si="4"/>
        <v>632</v>
      </c>
      <c r="D13" s="60">
        <f t="shared" si="4"/>
        <v>24297041</v>
      </c>
      <c r="E13" s="60">
        <f t="shared" si="4"/>
        <v>420</v>
      </c>
      <c r="F13" s="60">
        <f t="shared" si="4"/>
        <v>39320147</v>
      </c>
      <c r="G13" s="60">
        <f t="shared" si="4"/>
        <v>88</v>
      </c>
      <c r="H13" s="60">
        <f t="shared" si="4"/>
        <v>112181784</v>
      </c>
      <c r="I13" s="66">
        <f t="shared" si="5"/>
        <v>1140</v>
      </c>
      <c r="J13" s="66">
        <f t="shared" si="5"/>
        <v>175798972</v>
      </c>
      <c r="K13" s="71"/>
      <c r="L13" s="71"/>
      <c r="M13" s="71"/>
      <c r="N13" s="71"/>
      <c r="O13" s="71"/>
      <c r="P13" s="71"/>
      <c r="Q13" s="77"/>
      <c r="R13" s="59"/>
    </row>
    <row r="14" spans="1:18" ht="25.5">
      <c r="A14" s="60">
        <v>3</v>
      </c>
      <c r="B14" s="61" t="s">
        <v>27</v>
      </c>
      <c r="C14" s="60">
        <f t="shared" si="4"/>
        <v>187</v>
      </c>
      <c r="D14" s="60">
        <f t="shared" si="4"/>
        <v>5833801</v>
      </c>
      <c r="E14" s="60">
        <f t="shared" si="4"/>
        <v>199</v>
      </c>
      <c r="F14" s="60">
        <f t="shared" si="4"/>
        <v>7957955</v>
      </c>
      <c r="G14" s="60">
        <f t="shared" si="4"/>
        <v>240</v>
      </c>
      <c r="H14" s="60">
        <f t="shared" si="4"/>
        <v>77064761</v>
      </c>
      <c r="I14" s="66">
        <f t="shared" si="5"/>
        <v>626</v>
      </c>
      <c r="J14" s="66">
        <f t="shared" si="5"/>
        <v>90856517</v>
      </c>
      <c r="K14" s="71"/>
      <c r="L14" s="71"/>
      <c r="M14" s="71"/>
      <c r="N14" s="71"/>
      <c r="O14" s="71"/>
      <c r="P14" s="71"/>
      <c r="Q14" s="77"/>
      <c r="R14" s="59"/>
    </row>
    <row r="15" spans="1:18" ht="38.25">
      <c r="A15" s="60">
        <v>4</v>
      </c>
      <c r="B15" s="61" t="s">
        <v>3</v>
      </c>
      <c r="C15" s="60">
        <f t="shared" si="4"/>
        <v>163</v>
      </c>
      <c r="D15" s="60">
        <f t="shared" si="4"/>
        <v>44739974</v>
      </c>
      <c r="E15" s="60">
        <f t="shared" si="4"/>
        <v>78</v>
      </c>
      <c r="F15" s="60">
        <f t="shared" si="4"/>
        <v>9573249</v>
      </c>
      <c r="G15" s="60">
        <f t="shared" si="4"/>
        <v>33</v>
      </c>
      <c r="H15" s="60">
        <f t="shared" si="4"/>
        <v>36362861</v>
      </c>
      <c r="I15" s="66">
        <f t="shared" si="5"/>
        <v>274</v>
      </c>
      <c r="J15" s="66">
        <f t="shared" si="5"/>
        <v>90676084</v>
      </c>
      <c r="K15" s="71"/>
      <c r="L15" s="71"/>
      <c r="M15" s="71"/>
      <c r="N15" s="71"/>
      <c r="O15" s="71"/>
      <c r="P15" s="71"/>
      <c r="Q15" s="77"/>
      <c r="R15" s="59"/>
    </row>
    <row r="16" spans="1:18" ht="18" customHeight="1">
      <c r="A16" s="144" t="s">
        <v>12</v>
      </c>
      <c r="B16" s="144"/>
      <c r="C16" s="25">
        <f aca="true" t="shared" si="6" ref="C16:H16">SUM(C12:C15)</f>
        <v>2854</v>
      </c>
      <c r="D16" s="25">
        <f t="shared" si="6"/>
        <v>304907142</v>
      </c>
      <c r="E16" s="25">
        <f t="shared" si="6"/>
        <v>1649</v>
      </c>
      <c r="F16" s="25">
        <f t="shared" si="6"/>
        <v>139030344</v>
      </c>
      <c r="G16" s="25">
        <f t="shared" si="6"/>
        <v>1267</v>
      </c>
      <c r="H16" s="25">
        <f t="shared" si="6"/>
        <v>401285919</v>
      </c>
      <c r="I16" s="26">
        <f>SUM(I12:I15)</f>
        <v>5770</v>
      </c>
      <c r="J16" s="26">
        <f>SUM(J12:J15)</f>
        <v>845223405</v>
      </c>
      <c r="K16" s="71"/>
      <c r="L16" s="71"/>
      <c r="M16" s="71"/>
      <c r="N16" s="71"/>
      <c r="O16" s="71"/>
      <c r="P16" s="71"/>
      <c r="Q16" s="77"/>
      <c r="R16" s="59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5" bottom="0.5" header="0.3" footer="0.3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90" zoomScaleSheetLayoutView="90" zoomScalePageLayoutView="0" workbookViewId="0" topLeftCell="A1">
      <selection activeCell="N13" sqref="N13"/>
    </sheetView>
  </sheetViews>
  <sheetFormatPr defaultColWidth="9.140625" defaultRowHeight="12.75"/>
  <cols>
    <col min="1" max="1" width="5.28125" style="59" customWidth="1"/>
    <col min="2" max="2" width="19.7109375" style="59" customWidth="1"/>
    <col min="3" max="3" width="12.8515625" style="59" customWidth="1"/>
    <col min="4" max="4" width="13.8515625" style="59" bestFit="1" customWidth="1"/>
    <col min="5" max="5" width="13.00390625" style="59" customWidth="1"/>
    <col min="6" max="6" width="13.8515625" style="59" bestFit="1" customWidth="1"/>
    <col min="7" max="7" width="12.7109375" style="59" customWidth="1"/>
    <col min="8" max="8" width="13.8515625" style="59" bestFit="1" customWidth="1"/>
    <col min="9" max="9" width="13.7109375" style="59" customWidth="1"/>
    <col min="10" max="10" width="13.8515625" style="59" bestFit="1" customWidth="1"/>
    <col min="11" max="11" width="13.00390625" style="59" customWidth="1"/>
    <col min="12" max="12" width="13.8515625" style="59" bestFit="1" customWidth="1"/>
    <col min="13" max="13" width="15.28125" style="59" customWidth="1"/>
    <col min="14" max="14" width="13.8515625" style="59" bestFit="1" customWidth="1"/>
    <col min="15" max="15" width="13.00390625" style="59" customWidth="1"/>
    <col min="16" max="16" width="12.7109375" style="59" bestFit="1" customWidth="1"/>
    <col min="17" max="17" width="12.421875" style="59" customWidth="1"/>
    <col min="18" max="18" width="13.8515625" style="59" bestFit="1" customWidth="1"/>
    <col min="19" max="16384" width="9.140625" style="59" customWidth="1"/>
  </cols>
  <sheetData>
    <row r="1" spans="1:18" ht="27" customHeight="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26.25" customHeight="1">
      <c r="A2" s="60"/>
      <c r="B2" s="61"/>
      <c r="C2" s="141" t="s">
        <v>13</v>
      </c>
      <c r="D2" s="142"/>
      <c r="E2" s="142"/>
      <c r="F2" s="142"/>
      <c r="G2" s="142"/>
      <c r="H2" s="142"/>
      <c r="I2" s="142"/>
      <c r="J2" s="143"/>
      <c r="K2" s="144" t="s">
        <v>14</v>
      </c>
      <c r="L2" s="144"/>
      <c r="M2" s="144"/>
      <c r="N2" s="144"/>
      <c r="O2" s="144"/>
      <c r="P2" s="144"/>
      <c r="Q2" s="144"/>
      <c r="R2" s="144"/>
    </row>
    <row r="3" spans="1:18" ht="38.25">
      <c r="A3" s="25" t="s">
        <v>0</v>
      </c>
      <c r="B3" s="62"/>
      <c r="C3" s="25" t="s">
        <v>6</v>
      </c>
      <c r="D3" s="25" t="s">
        <v>18</v>
      </c>
      <c r="E3" s="25" t="s">
        <v>7</v>
      </c>
      <c r="F3" s="25" t="s">
        <v>18</v>
      </c>
      <c r="G3" s="25" t="s">
        <v>8</v>
      </c>
      <c r="H3" s="25" t="s">
        <v>18</v>
      </c>
      <c r="I3" s="26" t="s">
        <v>10</v>
      </c>
      <c r="J3" s="26" t="s">
        <v>19</v>
      </c>
      <c r="K3" s="25" t="s">
        <v>6</v>
      </c>
      <c r="L3" s="25" t="s">
        <v>18</v>
      </c>
      <c r="M3" s="25" t="s">
        <v>7</v>
      </c>
      <c r="N3" s="25" t="s">
        <v>18</v>
      </c>
      <c r="O3" s="25" t="s">
        <v>8</v>
      </c>
      <c r="P3" s="25" t="s">
        <v>18</v>
      </c>
      <c r="Q3" s="26" t="s">
        <v>10</v>
      </c>
      <c r="R3" s="26" t="s">
        <v>19</v>
      </c>
    </row>
    <row r="4" spans="1:18" ht="25.5">
      <c r="A4" s="60">
        <v>1</v>
      </c>
      <c r="B4" s="63" t="s">
        <v>1</v>
      </c>
      <c r="C4" s="65">
        <v>1381</v>
      </c>
      <c r="D4" s="65">
        <v>33858082</v>
      </c>
      <c r="E4" s="65">
        <v>561</v>
      </c>
      <c r="F4" s="65">
        <v>15205012</v>
      </c>
      <c r="G4" s="65">
        <v>741</v>
      </c>
      <c r="H4" s="65">
        <v>111448653</v>
      </c>
      <c r="I4" s="66">
        <f>SUM(C4,E4,G4)</f>
        <v>2683</v>
      </c>
      <c r="J4" s="66">
        <f aca="true" t="shared" si="0" ref="I4:J7">SUM(D4,F4,H4)</f>
        <v>160511747</v>
      </c>
      <c r="K4" s="64">
        <v>213</v>
      </c>
      <c r="L4" s="64">
        <v>147845450</v>
      </c>
      <c r="M4" s="64">
        <v>86</v>
      </c>
      <c r="N4" s="64">
        <v>349272238</v>
      </c>
      <c r="O4" s="64">
        <v>4</v>
      </c>
      <c r="P4" s="64">
        <v>21303589</v>
      </c>
      <c r="Q4" s="66">
        <f aca="true" t="shared" si="1" ref="Q4:R7">SUM(K4,M4,O4)</f>
        <v>303</v>
      </c>
      <c r="R4" s="67">
        <f t="shared" si="1"/>
        <v>518421277</v>
      </c>
    </row>
    <row r="5" spans="1:18" ht="27.75" customHeight="1">
      <c r="A5" s="60">
        <v>2</v>
      </c>
      <c r="B5" s="68" t="s">
        <v>26</v>
      </c>
      <c r="C5" s="65">
        <v>314</v>
      </c>
      <c r="D5" s="65">
        <v>9285493</v>
      </c>
      <c r="E5" s="65">
        <v>225</v>
      </c>
      <c r="F5" s="65">
        <v>4233997</v>
      </c>
      <c r="G5" s="65">
        <v>50</v>
      </c>
      <c r="H5" s="65">
        <v>8526347</v>
      </c>
      <c r="I5" s="66">
        <f t="shared" si="0"/>
        <v>589</v>
      </c>
      <c r="J5" s="66">
        <f t="shared" si="0"/>
        <v>22045837</v>
      </c>
      <c r="K5" s="65">
        <v>13</v>
      </c>
      <c r="L5" s="65">
        <v>18405143</v>
      </c>
      <c r="M5" s="65">
        <v>21</v>
      </c>
      <c r="N5" s="65">
        <v>16265942</v>
      </c>
      <c r="O5" s="65">
        <v>3</v>
      </c>
      <c r="P5" s="65">
        <v>66373870</v>
      </c>
      <c r="Q5" s="66">
        <f t="shared" si="1"/>
        <v>37</v>
      </c>
      <c r="R5" s="67">
        <f t="shared" si="1"/>
        <v>101044955</v>
      </c>
    </row>
    <row r="6" spans="1:18" ht="25.5">
      <c r="A6" s="60">
        <v>3</v>
      </c>
      <c r="B6" s="68" t="s">
        <v>27</v>
      </c>
      <c r="C6" s="65">
        <v>99</v>
      </c>
      <c r="D6" s="65">
        <v>2140987</v>
      </c>
      <c r="E6" s="65">
        <v>81</v>
      </c>
      <c r="F6" s="65">
        <v>2259090</v>
      </c>
      <c r="G6" s="65">
        <v>131</v>
      </c>
      <c r="H6" s="65">
        <v>16264898</v>
      </c>
      <c r="I6" s="66">
        <f t="shared" si="0"/>
        <v>311</v>
      </c>
      <c r="J6" s="66">
        <f t="shared" si="0"/>
        <v>20664975</v>
      </c>
      <c r="K6" s="64">
        <v>2</v>
      </c>
      <c r="L6" s="64">
        <v>1104080</v>
      </c>
      <c r="M6" s="64">
        <v>4</v>
      </c>
      <c r="N6" s="64">
        <v>1807964</v>
      </c>
      <c r="O6" s="64">
        <v>4</v>
      </c>
      <c r="P6" s="64">
        <v>8908500</v>
      </c>
      <c r="Q6" s="66">
        <f t="shared" si="1"/>
        <v>10</v>
      </c>
      <c r="R6" s="67">
        <f t="shared" si="1"/>
        <v>11820544</v>
      </c>
    </row>
    <row r="7" spans="1:18" ht="25.5">
      <c r="A7" s="69">
        <v>4</v>
      </c>
      <c r="B7" s="68" t="s">
        <v>3</v>
      </c>
      <c r="C7" s="82">
        <v>69</v>
      </c>
      <c r="D7" s="82">
        <v>1940027</v>
      </c>
      <c r="E7" s="82">
        <v>29</v>
      </c>
      <c r="F7" s="82">
        <v>943506</v>
      </c>
      <c r="G7" s="82">
        <v>15</v>
      </c>
      <c r="H7" s="82">
        <v>5471270</v>
      </c>
      <c r="I7" s="66">
        <f>SUM(C7,E7,G7)</f>
        <v>113</v>
      </c>
      <c r="J7" s="66">
        <f t="shared" si="0"/>
        <v>8354803</v>
      </c>
      <c r="K7" s="82">
        <v>2</v>
      </c>
      <c r="L7" s="82">
        <v>4370052</v>
      </c>
      <c r="M7" s="82">
        <v>7</v>
      </c>
      <c r="N7" s="82">
        <v>4447134</v>
      </c>
      <c r="O7" s="82">
        <v>2</v>
      </c>
      <c r="P7" s="82">
        <v>1523600</v>
      </c>
      <c r="Q7" s="66">
        <f t="shared" si="1"/>
        <v>11</v>
      </c>
      <c r="R7" s="67">
        <f t="shared" si="1"/>
        <v>10340786</v>
      </c>
    </row>
    <row r="8" spans="1:18" ht="18.75" customHeight="1">
      <c r="A8" s="145" t="s">
        <v>15</v>
      </c>
      <c r="B8" s="145"/>
      <c r="C8" s="25">
        <f aca="true" t="shared" si="2" ref="C8:J8">SUM(C4:C7)</f>
        <v>1863</v>
      </c>
      <c r="D8" s="25">
        <f t="shared" si="2"/>
        <v>47224589</v>
      </c>
      <c r="E8" s="25">
        <f t="shared" si="2"/>
        <v>896</v>
      </c>
      <c r="F8" s="25">
        <f t="shared" si="2"/>
        <v>22641605</v>
      </c>
      <c r="G8" s="25">
        <f t="shared" si="2"/>
        <v>937</v>
      </c>
      <c r="H8" s="25">
        <f t="shared" si="2"/>
        <v>141711168</v>
      </c>
      <c r="I8" s="26">
        <f t="shared" si="2"/>
        <v>3696</v>
      </c>
      <c r="J8" s="26">
        <f t="shared" si="2"/>
        <v>211577362</v>
      </c>
      <c r="K8" s="83">
        <f aca="true" t="shared" si="3" ref="K8:R8">SUM(K4:K7)</f>
        <v>230</v>
      </c>
      <c r="L8" s="83">
        <f t="shared" si="3"/>
        <v>171724725</v>
      </c>
      <c r="M8" s="83">
        <f t="shared" si="3"/>
        <v>118</v>
      </c>
      <c r="N8" s="83">
        <f t="shared" si="3"/>
        <v>371793278</v>
      </c>
      <c r="O8" s="83">
        <f t="shared" si="3"/>
        <v>13</v>
      </c>
      <c r="P8" s="83">
        <f t="shared" si="3"/>
        <v>98109559</v>
      </c>
      <c r="Q8" s="26">
        <f t="shared" si="3"/>
        <v>361</v>
      </c>
      <c r="R8" s="84">
        <f t="shared" si="3"/>
        <v>641627562</v>
      </c>
    </row>
    <row r="9" spans="1:18" ht="12.75">
      <c r="A9" s="71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3"/>
    </row>
    <row r="10" spans="1:18" ht="28.5" customHeight="1">
      <c r="A10" s="146" t="s">
        <v>31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71"/>
      <c r="N10" s="71"/>
      <c r="O10" s="71"/>
      <c r="P10" s="71"/>
      <c r="Q10" s="71"/>
      <c r="R10" s="73"/>
    </row>
    <row r="11" spans="1:18" ht="45" customHeight="1">
      <c r="A11" s="25" t="s">
        <v>0</v>
      </c>
      <c r="B11" s="62"/>
      <c r="C11" s="25" t="s">
        <v>6</v>
      </c>
      <c r="D11" s="25" t="s">
        <v>18</v>
      </c>
      <c r="E11" s="25" t="s">
        <v>7</v>
      </c>
      <c r="F11" s="25" t="s">
        <v>18</v>
      </c>
      <c r="G11" s="25" t="s">
        <v>8</v>
      </c>
      <c r="H11" s="25" t="s">
        <v>18</v>
      </c>
      <c r="I11" s="26" t="s">
        <v>10</v>
      </c>
      <c r="J11" s="26" t="s">
        <v>19</v>
      </c>
      <c r="K11" s="74"/>
      <c r="L11" s="74"/>
      <c r="M11" s="24"/>
      <c r="N11" s="24"/>
      <c r="O11" s="24"/>
      <c r="P11" s="24"/>
      <c r="Q11" s="75"/>
      <c r="R11" s="76"/>
    </row>
    <row r="12" spans="1:17" ht="25.5">
      <c r="A12" s="60">
        <v>1</v>
      </c>
      <c r="B12" s="61" t="s">
        <v>1</v>
      </c>
      <c r="C12" s="60">
        <f>SUM(C4,K4)</f>
        <v>1594</v>
      </c>
      <c r="D12" s="60">
        <f aca="true" t="shared" si="4" ref="D12:H15">SUM(D4,L4)</f>
        <v>181703532</v>
      </c>
      <c r="E12" s="60">
        <f t="shared" si="4"/>
        <v>647</v>
      </c>
      <c r="F12" s="60">
        <f t="shared" si="4"/>
        <v>364477250</v>
      </c>
      <c r="G12" s="60">
        <f t="shared" si="4"/>
        <v>745</v>
      </c>
      <c r="H12" s="60">
        <f t="shared" si="4"/>
        <v>132752242</v>
      </c>
      <c r="I12" s="66">
        <f>SUM(C12,E12,G12)</f>
        <v>2986</v>
      </c>
      <c r="J12" s="66">
        <f aca="true" t="shared" si="5" ref="I12:J15">SUM(D12,F12,H12)</f>
        <v>678933024</v>
      </c>
      <c r="K12" s="71"/>
      <c r="L12" s="71"/>
      <c r="M12" s="71"/>
      <c r="N12" s="71"/>
      <c r="O12" s="71"/>
      <c r="P12" s="71"/>
      <c r="Q12" s="77"/>
    </row>
    <row r="13" spans="1:17" ht="38.25">
      <c r="A13" s="60">
        <v>2</v>
      </c>
      <c r="B13" s="61" t="s">
        <v>9</v>
      </c>
      <c r="C13" s="60">
        <f>SUM(C5,K5)</f>
        <v>327</v>
      </c>
      <c r="D13" s="60">
        <f>SUM(D5,L5)</f>
        <v>27690636</v>
      </c>
      <c r="E13" s="60">
        <f>SUM(E5,M5)</f>
        <v>246</v>
      </c>
      <c r="F13" s="60">
        <f t="shared" si="4"/>
        <v>20499939</v>
      </c>
      <c r="G13" s="60">
        <f>SUM(G5,O5)</f>
        <v>53</v>
      </c>
      <c r="H13" s="60">
        <f t="shared" si="4"/>
        <v>74900217</v>
      </c>
      <c r="I13" s="66">
        <f>SUM(C13,E13,G13)</f>
        <v>626</v>
      </c>
      <c r="J13" s="66">
        <f>SUM(D13,F13,H13)</f>
        <v>123090792</v>
      </c>
      <c r="K13" s="71"/>
      <c r="L13" s="71"/>
      <c r="M13" s="71"/>
      <c r="N13" s="71"/>
      <c r="O13" s="71"/>
      <c r="P13" s="71"/>
      <c r="Q13" s="77"/>
    </row>
    <row r="14" spans="1:17" ht="29.25" customHeight="1">
      <c r="A14" s="60">
        <v>3</v>
      </c>
      <c r="B14" s="61" t="s">
        <v>27</v>
      </c>
      <c r="C14" s="60">
        <f>SUM(C6,K6)</f>
        <v>101</v>
      </c>
      <c r="D14" s="60">
        <f t="shared" si="4"/>
        <v>3245067</v>
      </c>
      <c r="E14" s="60">
        <f t="shared" si="4"/>
        <v>85</v>
      </c>
      <c r="F14" s="60">
        <f t="shared" si="4"/>
        <v>4067054</v>
      </c>
      <c r="G14" s="60">
        <f t="shared" si="4"/>
        <v>135</v>
      </c>
      <c r="H14" s="60">
        <f t="shared" si="4"/>
        <v>25173398</v>
      </c>
      <c r="I14" s="66">
        <f>SUM(C14,E14,G14)</f>
        <v>321</v>
      </c>
      <c r="J14" s="66">
        <f t="shared" si="5"/>
        <v>32485519</v>
      </c>
      <c r="K14" s="71"/>
      <c r="L14" s="71"/>
      <c r="M14" s="71"/>
      <c r="N14" s="71"/>
      <c r="O14" s="71"/>
      <c r="P14" s="71"/>
      <c r="Q14" s="77"/>
    </row>
    <row r="15" spans="1:17" ht="25.5">
      <c r="A15" s="60">
        <v>4</v>
      </c>
      <c r="B15" s="61" t="s">
        <v>3</v>
      </c>
      <c r="C15" s="60">
        <f>SUM(C7,K7)</f>
        <v>71</v>
      </c>
      <c r="D15" s="60">
        <f t="shared" si="4"/>
        <v>6310079</v>
      </c>
      <c r="E15" s="60">
        <f t="shared" si="4"/>
        <v>36</v>
      </c>
      <c r="F15" s="60">
        <f t="shared" si="4"/>
        <v>5390640</v>
      </c>
      <c r="G15" s="60">
        <f t="shared" si="4"/>
        <v>17</v>
      </c>
      <c r="H15" s="60">
        <f t="shared" si="4"/>
        <v>6994870</v>
      </c>
      <c r="I15" s="66">
        <f t="shared" si="5"/>
        <v>124</v>
      </c>
      <c r="J15" s="66">
        <f t="shared" si="5"/>
        <v>18695589</v>
      </c>
      <c r="K15" s="71"/>
      <c r="L15" s="71"/>
      <c r="M15" s="71"/>
      <c r="N15" s="71"/>
      <c r="O15" s="71"/>
      <c r="P15" s="71"/>
      <c r="Q15" s="77"/>
    </row>
    <row r="16" spans="1:17" ht="18.75" customHeight="1">
      <c r="A16" s="144" t="s">
        <v>12</v>
      </c>
      <c r="B16" s="144"/>
      <c r="C16" s="25">
        <f>SUM(C12:C15)</f>
        <v>2093</v>
      </c>
      <c r="D16" s="25">
        <f>SUM(D12:D15)</f>
        <v>218949314</v>
      </c>
      <c r="E16" s="25">
        <f aca="true" t="shared" si="6" ref="E16:J16">SUM(E12:E15)</f>
        <v>1014</v>
      </c>
      <c r="F16" s="25">
        <f t="shared" si="6"/>
        <v>394434883</v>
      </c>
      <c r="G16" s="25">
        <f t="shared" si="6"/>
        <v>950</v>
      </c>
      <c r="H16" s="25">
        <f t="shared" si="6"/>
        <v>239820727</v>
      </c>
      <c r="I16" s="26">
        <f>SUM(I12:I15)</f>
        <v>4057</v>
      </c>
      <c r="J16" s="26">
        <f t="shared" si="6"/>
        <v>853204924</v>
      </c>
      <c r="K16" s="71"/>
      <c r="L16" s="71"/>
      <c r="M16" s="71"/>
      <c r="N16" s="71"/>
      <c r="O16" s="71"/>
      <c r="P16" s="71"/>
      <c r="Q16" s="77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5" bottom="0.5" header="0.3" footer="0.3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5.421875" style="59" customWidth="1"/>
    <col min="2" max="2" width="22.140625" style="59" customWidth="1"/>
    <col min="3" max="3" width="14.7109375" style="59" customWidth="1"/>
    <col min="4" max="4" width="11.8515625" style="59" customWidth="1"/>
    <col min="5" max="5" width="14.00390625" style="59" customWidth="1"/>
    <col min="6" max="6" width="11.00390625" style="59" customWidth="1"/>
    <col min="7" max="7" width="14.57421875" style="59" customWidth="1"/>
    <col min="8" max="8" width="10.140625" style="59" bestFit="1" customWidth="1"/>
    <col min="9" max="9" width="14.00390625" style="59" customWidth="1"/>
    <col min="10" max="10" width="14.421875" style="59" customWidth="1"/>
    <col min="11" max="11" width="12.7109375" style="59" customWidth="1"/>
    <col min="12" max="12" width="10.140625" style="59" bestFit="1" customWidth="1"/>
    <col min="13" max="13" width="13.421875" style="59" customWidth="1"/>
    <col min="14" max="14" width="10.7109375" style="59" customWidth="1"/>
    <col min="15" max="15" width="11.28125" style="59" customWidth="1"/>
    <col min="16" max="16" width="10.140625" style="59" bestFit="1" customWidth="1"/>
    <col min="17" max="17" width="12.140625" style="59" customWidth="1"/>
    <col min="18" max="18" width="11.7109375" style="59" customWidth="1"/>
    <col min="19" max="16384" width="9.140625" style="59" customWidth="1"/>
  </cols>
  <sheetData>
    <row r="1" spans="1:18" ht="23.25" customHeight="1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25.5" customHeight="1">
      <c r="A2" s="60"/>
      <c r="B2" s="61"/>
      <c r="C2" s="141" t="s">
        <v>13</v>
      </c>
      <c r="D2" s="142"/>
      <c r="E2" s="142"/>
      <c r="F2" s="142"/>
      <c r="G2" s="142"/>
      <c r="H2" s="142"/>
      <c r="I2" s="142"/>
      <c r="J2" s="143"/>
      <c r="K2" s="144" t="s">
        <v>14</v>
      </c>
      <c r="L2" s="144"/>
      <c r="M2" s="144"/>
      <c r="N2" s="144"/>
      <c r="O2" s="144"/>
      <c r="P2" s="144"/>
      <c r="Q2" s="144"/>
      <c r="R2" s="144"/>
    </row>
    <row r="3" spans="1:18" ht="51">
      <c r="A3" s="25" t="s">
        <v>0</v>
      </c>
      <c r="B3" s="62"/>
      <c r="C3" s="25" t="s">
        <v>6</v>
      </c>
      <c r="D3" s="25" t="s">
        <v>18</v>
      </c>
      <c r="E3" s="25" t="s">
        <v>7</v>
      </c>
      <c r="F3" s="25" t="s">
        <v>18</v>
      </c>
      <c r="G3" s="25" t="s">
        <v>8</v>
      </c>
      <c r="H3" s="25" t="s">
        <v>18</v>
      </c>
      <c r="I3" s="26" t="s">
        <v>10</v>
      </c>
      <c r="J3" s="26" t="s">
        <v>19</v>
      </c>
      <c r="K3" s="25" t="s">
        <v>6</v>
      </c>
      <c r="L3" s="25" t="s">
        <v>18</v>
      </c>
      <c r="M3" s="25" t="s">
        <v>7</v>
      </c>
      <c r="N3" s="25" t="s">
        <v>18</v>
      </c>
      <c r="O3" s="25" t="s">
        <v>8</v>
      </c>
      <c r="P3" s="25" t="s">
        <v>18</v>
      </c>
      <c r="Q3" s="26" t="s">
        <v>10</v>
      </c>
      <c r="R3" s="26" t="s">
        <v>19</v>
      </c>
    </row>
    <row r="4" spans="1:18" ht="24" customHeight="1">
      <c r="A4" s="60">
        <v>1</v>
      </c>
      <c r="B4" s="63" t="s">
        <v>1</v>
      </c>
      <c r="C4" s="60">
        <v>1296</v>
      </c>
      <c r="D4" s="65">
        <v>37104</v>
      </c>
      <c r="E4" s="65">
        <v>391</v>
      </c>
      <c r="F4" s="65">
        <v>9824</v>
      </c>
      <c r="G4" s="65">
        <v>558</v>
      </c>
      <c r="H4" s="64">
        <v>96894</v>
      </c>
      <c r="I4" s="66">
        <f aca="true" t="shared" si="0" ref="I4:J6">SUM(C4,E4,G4)</f>
        <v>2245</v>
      </c>
      <c r="J4" s="66">
        <f t="shared" si="0"/>
        <v>143822</v>
      </c>
      <c r="K4" s="64">
        <v>216</v>
      </c>
      <c r="L4" s="64">
        <v>174577</v>
      </c>
      <c r="M4" s="64">
        <v>47</v>
      </c>
      <c r="N4" s="64">
        <v>39811</v>
      </c>
      <c r="O4" s="64">
        <v>8</v>
      </c>
      <c r="P4" s="64">
        <v>63650</v>
      </c>
      <c r="Q4" s="66">
        <f aca="true" t="shared" si="1" ref="Q4:R6">SUM(K4,M4,O4)</f>
        <v>271</v>
      </c>
      <c r="R4" s="66">
        <f t="shared" si="1"/>
        <v>278038</v>
      </c>
    </row>
    <row r="5" spans="1:18" ht="38.25">
      <c r="A5" s="60">
        <v>2</v>
      </c>
      <c r="B5" s="68" t="s">
        <v>33</v>
      </c>
      <c r="C5" s="65">
        <v>317</v>
      </c>
      <c r="D5" s="65">
        <v>9107</v>
      </c>
      <c r="E5" s="65">
        <v>333</v>
      </c>
      <c r="F5" s="65">
        <v>8438</v>
      </c>
      <c r="G5" s="65">
        <v>94</v>
      </c>
      <c r="H5" s="65">
        <v>16358</v>
      </c>
      <c r="I5" s="66">
        <f t="shared" si="0"/>
        <v>744</v>
      </c>
      <c r="J5" s="66">
        <f t="shared" si="0"/>
        <v>33903</v>
      </c>
      <c r="K5" s="65">
        <v>26</v>
      </c>
      <c r="L5" s="65">
        <v>12327</v>
      </c>
      <c r="M5" s="65">
        <v>24</v>
      </c>
      <c r="N5" s="65">
        <v>12330</v>
      </c>
      <c r="O5" s="65">
        <v>4</v>
      </c>
      <c r="P5" s="65">
        <v>17558</v>
      </c>
      <c r="Q5" s="66">
        <f t="shared" si="1"/>
        <v>54</v>
      </c>
      <c r="R5" s="66">
        <f t="shared" si="1"/>
        <v>42215</v>
      </c>
    </row>
    <row r="6" spans="1:18" ht="25.5">
      <c r="A6" s="69">
        <v>4</v>
      </c>
      <c r="B6" s="68" t="s">
        <v>3</v>
      </c>
      <c r="C6" s="82"/>
      <c r="D6" s="82">
        <v>11020.077590000054</v>
      </c>
      <c r="E6" s="82">
        <v>53</v>
      </c>
      <c r="F6" s="82">
        <v>3571.5682899999997</v>
      </c>
      <c r="G6" s="82">
        <v>30</v>
      </c>
      <c r="H6" s="82">
        <v>26824.41021</v>
      </c>
      <c r="I6" s="66">
        <f t="shared" si="0"/>
        <v>83</v>
      </c>
      <c r="J6" s="66">
        <f t="shared" si="0"/>
        <v>41416.05609000005</v>
      </c>
      <c r="K6" s="82">
        <v>16</v>
      </c>
      <c r="L6" s="82">
        <v>47832.9695</v>
      </c>
      <c r="M6" s="82">
        <v>3</v>
      </c>
      <c r="N6" s="82">
        <v>935.61</v>
      </c>
      <c r="O6" s="82">
        <v>3</v>
      </c>
      <c r="P6" s="82">
        <v>26288.12</v>
      </c>
      <c r="Q6" s="66">
        <f t="shared" si="1"/>
        <v>22</v>
      </c>
      <c r="R6" s="66">
        <f t="shared" si="1"/>
        <v>75056.6995</v>
      </c>
    </row>
    <row r="7" spans="1:18" ht="20.25" customHeight="1">
      <c r="A7" s="145" t="s">
        <v>15</v>
      </c>
      <c r="B7" s="145"/>
      <c r="C7" s="25">
        <f aca="true" t="shared" si="2" ref="C7:R7">SUM(C4:C6)</f>
        <v>1613</v>
      </c>
      <c r="D7" s="25">
        <f t="shared" si="2"/>
        <v>57231.07759000005</v>
      </c>
      <c r="E7" s="25">
        <f t="shared" si="2"/>
        <v>777</v>
      </c>
      <c r="F7" s="25">
        <f t="shared" si="2"/>
        <v>21833.56829</v>
      </c>
      <c r="G7" s="25">
        <f t="shared" si="2"/>
        <v>682</v>
      </c>
      <c r="H7" s="25">
        <f t="shared" si="2"/>
        <v>140076.41021</v>
      </c>
      <c r="I7" s="26">
        <f t="shared" si="2"/>
        <v>3072</v>
      </c>
      <c r="J7" s="26">
        <f t="shared" si="2"/>
        <v>219141.05609000006</v>
      </c>
      <c r="K7" s="83">
        <f t="shared" si="2"/>
        <v>258</v>
      </c>
      <c r="L7" s="83">
        <f t="shared" si="2"/>
        <v>234736.9695</v>
      </c>
      <c r="M7" s="83">
        <f t="shared" si="2"/>
        <v>74</v>
      </c>
      <c r="N7" s="83">
        <f t="shared" si="2"/>
        <v>53076.61</v>
      </c>
      <c r="O7" s="83">
        <f t="shared" si="2"/>
        <v>15</v>
      </c>
      <c r="P7" s="83">
        <f t="shared" si="2"/>
        <v>107496.12</v>
      </c>
      <c r="Q7" s="26">
        <f t="shared" si="2"/>
        <v>347</v>
      </c>
      <c r="R7" s="84">
        <f t="shared" si="2"/>
        <v>395309.6995</v>
      </c>
    </row>
    <row r="8" spans="1:18" ht="12.75">
      <c r="A8" s="71"/>
      <c r="B8" s="72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3"/>
    </row>
    <row r="9" spans="1:18" ht="27.75" customHeight="1">
      <c r="A9" s="146" t="s">
        <v>34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71"/>
      <c r="N9" s="71"/>
      <c r="O9" s="71"/>
      <c r="P9" s="71"/>
      <c r="Q9" s="71"/>
      <c r="R9" s="73"/>
    </row>
    <row r="10" spans="1:18" ht="38.25">
      <c r="A10" s="25" t="s">
        <v>0</v>
      </c>
      <c r="B10" s="62"/>
      <c r="C10" s="25" t="s">
        <v>6</v>
      </c>
      <c r="D10" s="25" t="s">
        <v>18</v>
      </c>
      <c r="E10" s="25" t="s">
        <v>7</v>
      </c>
      <c r="F10" s="25" t="s">
        <v>18</v>
      </c>
      <c r="G10" s="25" t="s">
        <v>8</v>
      </c>
      <c r="H10" s="25" t="s">
        <v>18</v>
      </c>
      <c r="I10" s="26" t="s">
        <v>10</v>
      </c>
      <c r="J10" s="26" t="s">
        <v>19</v>
      </c>
      <c r="K10" s="74"/>
      <c r="L10" s="74"/>
      <c r="M10" s="24"/>
      <c r="N10" s="24"/>
      <c r="O10" s="24"/>
      <c r="P10" s="24"/>
      <c r="Q10" s="75"/>
      <c r="R10" s="76"/>
    </row>
    <row r="11" spans="1:17" ht="25.5">
      <c r="A11" s="60">
        <v>1</v>
      </c>
      <c r="B11" s="61" t="s">
        <v>1</v>
      </c>
      <c r="C11" s="60">
        <f aca="true" t="shared" si="3" ref="C11:H13">SUM(C4,K4)</f>
        <v>1512</v>
      </c>
      <c r="D11" s="60">
        <f t="shared" si="3"/>
        <v>211681</v>
      </c>
      <c r="E11" s="60">
        <f t="shared" si="3"/>
        <v>438</v>
      </c>
      <c r="F11" s="60">
        <f t="shared" si="3"/>
        <v>49635</v>
      </c>
      <c r="G11" s="60">
        <f t="shared" si="3"/>
        <v>566</v>
      </c>
      <c r="H11" s="60">
        <f t="shared" si="3"/>
        <v>160544</v>
      </c>
      <c r="I11" s="66">
        <f aca="true" t="shared" si="4" ref="I11:J13">SUM(C11,E11,G11)</f>
        <v>2516</v>
      </c>
      <c r="J11" s="66">
        <f t="shared" si="4"/>
        <v>421860</v>
      </c>
      <c r="K11" s="71"/>
      <c r="L11" s="71"/>
      <c r="M11" s="71"/>
      <c r="N11" s="71"/>
      <c r="O11" s="71"/>
      <c r="P11" s="71"/>
      <c r="Q11" s="77"/>
    </row>
    <row r="12" spans="1:17" ht="38.25">
      <c r="A12" s="60">
        <v>2</v>
      </c>
      <c r="B12" s="61" t="s">
        <v>33</v>
      </c>
      <c r="C12" s="60">
        <f t="shared" si="3"/>
        <v>343</v>
      </c>
      <c r="D12" s="60">
        <f t="shared" si="3"/>
        <v>21434</v>
      </c>
      <c r="E12" s="60">
        <f t="shared" si="3"/>
        <v>357</v>
      </c>
      <c r="F12" s="60">
        <f t="shared" si="3"/>
        <v>20768</v>
      </c>
      <c r="G12" s="60">
        <f t="shared" si="3"/>
        <v>98</v>
      </c>
      <c r="H12" s="60">
        <f t="shared" si="3"/>
        <v>33916</v>
      </c>
      <c r="I12" s="66">
        <f t="shared" si="4"/>
        <v>798</v>
      </c>
      <c r="J12" s="66">
        <f t="shared" si="4"/>
        <v>76118</v>
      </c>
      <c r="K12" s="71"/>
      <c r="L12" s="71"/>
      <c r="M12" s="71"/>
      <c r="N12" s="71"/>
      <c r="O12" s="71"/>
      <c r="P12" s="71"/>
      <c r="Q12" s="77"/>
    </row>
    <row r="13" spans="1:17" ht="33.75" customHeight="1">
      <c r="A13" s="60">
        <v>4</v>
      </c>
      <c r="B13" s="61" t="s">
        <v>3</v>
      </c>
      <c r="C13" s="60">
        <f t="shared" si="3"/>
        <v>16</v>
      </c>
      <c r="D13" s="60">
        <f t="shared" si="3"/>
        <v>58853.04709000005</v>
      </c>
      <c r="E13" s="60">
        <f t="shared" si="3"/>
        <v>56</v>
      </c>
      <c r="F13" s="60">
        <f t="shared" si="3"/>
        <v>4507.17829</v>
      </c>
      <c r="G13" s="60">
        <f t="shared" si="3"/>
        <v>33</v>
      </c>
      <c r="H13" s="60">
        <f t="shared" si="3"/>
        <v>53112.53021</v>
      </c>
      <c r="I13" s="66">
        <f t="shared" si="4"/>
        <v>105</v>
      </c>
      <c r="J13" s="66">
        <f t="shared" si="4"/>
        <v>116472.75559000004</v>
      </c>
      <c r="K13" s="71"/>
      <c r="L13" s="71"/>
      <c r="M13" s="71"/>
      <c r="N13" s="71"/>
      <c r="O13" s="71"/>
      <c r="P13" s="71"/>
      <c r="Q13" s="77"/>
    </row>
    <row r="14" spans="1:17" ht="20.25" customHeight="1">
      <c r="A14" s="144" t="s">
        <v>12</v>
      </c>
      <c r="B14" s="144"/>
      <c r="C14" s="25">
        <f aca="true" t="shared" si="5" ref="C14:J14">SUM(C11:C13)</f>
        <v>1871</v>
      </c>
      <c r="D14" s="25">
        <f t="shared" si="5"/>
        <v>291968.04709000007</v>
      </c>
      <c r="E14" s="25">
        <f t="shared" si="5"/>
        <v>851</v>
      </c>
      <c r="F14" s="25">
        <f t="shared" si="5"/>
        <v>74910.17829</v>
      </c>
      <c r="G14" s="25">
        <f t="shared" si="5"/>
        <v>697</v>
      </c>
      <c r="H14" s="25">
        <f t="shared" si="5"/>
        <v>247572.53021</v>
      </c>
      <c r="I14" s="26">
        <f t="shared" si="5"/>
        <v>3419</v>
      </c>
      <c r="J14" s="26">
        <f t="shared" si="5"/>
        <v>614450.7555900001</v>
      </c>
      <c r="K14" s="71"/>
      <c r="L14" s="71"/>
      <c r="M14" s="71"/>
      <c r="N14" s="71"/>
      <c r="O14" s="71"/>
      <c r="P14" s="71"/>
      <c r="Q14" s="77"/>
    </row>
    <row r="15" spans="1:18" ht="18.75" customHeight="1" thickBot="1">
      <c r="A15" s="85"/>
      <c r="B15" s="85"/>
      <c r="C15" s="85"/>
      <c r="D15" s="85"/>
      <c r="E15" s="85"/>
      <c r="F15" s="85"/>
      <c r="G15" s="85"/>
      <c r="H15" s="85"/>
      <c r="I15" s="86"/>
      <c r="J15" s="86"/>
      <c r="K15" s="87"/>
      <c r="L15" s="87"/>
      <c r="M15" s="87"/>
      <c r="N15" s="87"/>
      <c r="O15" s="87"/>
      <c r="P15" s="87"/>
      <c r="Q15" s="87"/>
      <c r="R15" s="88"/>
    </row>
    <row r="16" ht="13.5" thickTop="1"/>
  </sheetData>
  <sheetProtection/>
  <mergeCells count="6">
    <mergeCell ref="A1:R1"/>
    <mergeCell ref="C2:J2"/>
    <mergeCell ref="K2:R2"/>
    <mergeCell ref="A7:B7"/>
    <mergeCell ref="A9:L9"/>
    <mergeCell ref="A14:B14"/>
  </mergeCells>
  <printOptions/>
  <pageMargins left="0.2" right="0.2" top="0.5" bottom="0.5" header="0.3" footer="0.3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5.00390625" style="59" customWidth="1"/>
    <col min="2" max="2" width="20.28125" style="59" customWidth="1"/>
    <col min="3" max="3" width="12.140625" style="59" customWidth="1"/>
    <col min="4" max="4" width="11.140625" style="59" bestFit="1" customWidth="1"/>
    <col min="5" max="5" width="13.140625" style="59" customWidth="1"/>
    <col min="6" max="6" width="10.140625" style="59" bestFit="1" customWidth="1"/>
    <col min="7" max="7" width="12.00390625" style="59" customWidth="1"/>
    <col min="8" max="8" width="10.140625" style="59" bestFit="1" customWidth="1"/>
    <col min="9" max="9" width="12.7109375" style="59" customWidth="1"/>
    <col min="10" max="10" width="11.140625" style="59" bestFit="1" customWidth="1"/>
    <col min="11" max="11" width="12.28125" style="59" customWidth="1"/>
    <col min="12" max="12" width="11.140625" style="59" bestFit="1" customWidth="1"/>
    <col min="13" max="13" width="12.7109375" style="59" customWidth="1"/>
    <col min="14" max="14" width="11.7109375" style="59" customWidth="1"/>
    <col min="15" max="15" width="14.140625" style="59" customWidth="1"/>
    <col min="16" max="17" width="12.421875" style="59" customWidth="1"/>
    <col min="18" max="18" width="11.7109375" style="59" customWidth="1"/>
    <col min="19" max="16384" width="9.140625" style="59" customWidth="1"/>
  </cols>
  <sheetData>
    <row r="1" spans="1:18" ht="27.75" customHeight="1">
      <c r="A1" s="147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0.25" customHeight="1">
      <c r="A2" s="60"/>
      <c r="B2" s="61"/>
      <c r="C2" s="132" t="s">
        <v>13</v>
      </c>
      <c r="D2" s="133"/>
      <c r="E2" s="133"/>
      <c r="F2" s="133"/>
      <c r="G2" s="133"/>
      <c r="H2" s="133"/>
      <c r="I2" s="133"/>
      <c r="J2" s="134"/>
      <c r="K2" s="135" t="s">
        <v>14</v>
      </c>
      <c r="L2" s="135"/>
      <c r="M2" s="135"/>
      <c r="N2" s="135"/>
      <c r="O2" s="135"/>
      <c r="P2" s="135"/>
      <c r="Q2" s="135"/>
      <c r="R2" s="135"/>
    </row>
    <row r="3" spans="1:18" ht="63.75">
      <c r="A3" s="32" t="s">
        <v>0</v>
      </c>
      <c r="B3" s="33"/>
      <c r="C3" s="32" t="s">
        <v>6</v>
      </c>
      <c r="D3" s="32" t="s">
        <v>18</v>
      </c>
      <c r="E3" s="32" t="s">
        <v>7</v>
      </c>
      <c r="F3" s="32" t="s">
        <v>18</v>
      </c>
      <c r="G3" s="32" t="s">
        <v>8</v>
      </c>
      <c r="H3" s="32" t="s">
        <v>18</v>
      </c>
      <c r="I3" s="34" t="s">
        <v>10</v>
      </c>
      <c r="J3" s="34" t="s">
        <v>19</v>
      </c>
      <c r="K3" s="32" t="s">
        <v>6</v>
      </c>
      <c r="L3" s="32" t="s">
        <v>18</v>
      </c>
      <c r="M3" s="32" t="s">
        <v>7</v>
      </c>
      <c r="N3" s="32" t="s">
        <v>18</v>
      </c>
      <c r="O3" s="32" t="s">
        <v>8</v>
      </c>
      <c r="P3" s="32" t="s">
        <v>18</v>
      </c>
      <c r="Q3" s="34" t="s">
        <v>10</v>
      </c>
      <c r="R3" s="34" t="s">
        <v>19</v>
      </c>
    </row>
    <row r="4" spans="1:18" ht="25.5">
      <c r="A4" s="60">
        <v>1</v>
      </c>
      <c r="B4" s="63" t="s">
        <v>1</v>
      </c>
      <c r="C4" s="38">
        <v>1140</v>
      </c>
      <c r="D4" s="65">
        <v>27857960.800000016</v>
      </c>
      <c r="E4" s="38">
        <v>400</v>
      </c>
      <c r="F4" s="65">
        <v>15819084.480000002</v>
      </c>
      <c r="G4" s="38">
        <v>420</v>
      </c>
      <c r="H4" s="65">
        <v>44527265.71999999</v>
      </c>
      <c r="I4" s="66">
        <f aca="true" t="shared" si="0" ref="I4:J7">SUM(C4,E4,G4)</f>
        <v>1960</v>
      </c>
      <c r="J4" s="66">
        <f>SUM(D4,F4,H4)</f>
        <v>88204311</v>
      </c>
      <c r="K4" s="78">
        <f>225+3</f>
        <v>228</v>
      </c>
      <c r="L4" s="81">
        <f>123750724.6+34747525</f>
        <v>158498249.6</v>
      </c>
      <c r="M4" s="38">
        <v>44</v>
      </c>
      <c r="N4" s="65">
        <f>26694039.5+1400000</f>
        <v>28094039.5</v>
      </c>
      <c r="O4" s="78">
        <v>5</v>
      </c>
      <c r="P4" s="65">
        <v>25833458.3</v>
      </c>
      <c r="Q4" s="66">
        <f>SUM(K4,M4,O4)</f>
        <v>277</v>
      </c>
      <c r="R4" s="67">
        <f>SUM(L4,N4,P4)</f>
        <v>212425747.4</v>
      </c>
    </row>
    <row r="5" spans="1:18" ht="25.5">
      <c r="A5" s="60">
        <v>2</v>
      </c>
      <c r="B5" s="68" t="s">
        <v>26</v>
      </c>
      <c r="C5" s="38">
        <v>276</v>
      </c>
      <c r="D5" s="65">
        <v>6924135.650000002</v>
      </c>
      <c r="E5" s="38">
        <v>243</v>
      </c>
      <c r="F5" s="65">
        <v>6301390.8</v>
      </c>
      <c r="G5" s="38">
        <v>32</v>
      </c>
      <c r="H5" s="65">
        <v>4390960.910000001</v>
      </c>
      <c r="I5" s="66">
        <f t="shared" si="0"/>
        <v>551</v>
      </c>
      <c r="J5" s="66">
        <f t="shared" si="0"/>
        <v>17616487.360000003</v>
      </c>
      <c r="K5" s="65">
        <v>12</v>
      </c>
      <c r="L5" s="81">
        <v>4193684.2800000003</v>
      </c>
      <c r="M5" s="38">
        <v>19</v>
      </c>
      <c r="N5" s="65">
        <v>16406492</v>
      </c>
      <c r="O5" s="78">
        <v>2</v>
      </c>
      <c r="P5" s="65">
        <v>13192848.3</v>
      </c>
      <c r="Q5" s="66">
        <f aca="true" t="shared" si="1" ref="Q5:R7">SUM(K5,M5,O5)</f>
        <v>33</v>
      </c>
      <c r="R5" s="67">
        <f t="shared" si="1"/>
        <v>33793024.58</v>
      </c>
    </row>
    <row r="6" spans="1:18" ht="25.5">
      <c r="A6" s="60">
        <v>3</v>
      </c>
      <c r="B6" s="68" t="s">
        <v>27</v>
      </c>
      <c r="C6" s="38">
        <v>49</v>
      </c>
      <c r="D6" s="65">
        <v>2464323.96</v>
      </c>
      <c r="E6" s="38">
        <v>47</v>
      </c>
      <c r="F6" s="65">
        <v>1349411.5499999998</v>
      </c>
      <c r="G6" s="38">
        <v>29</v>
      </c>
      <c r="H6" s="65">
        <v>3727287.4699999997</v>
      </c>
      <c r="I6" s="66">
        <f t="shared" si="0"/>
        <v>125</v>
      </c>
      <c r="J6" s="66">
        <f t="shared" si="0"/>
        <v>7541022.9799999995</v>
      </c>
      <c r="K6" s="38">
        <v>1</v>
      </c>
      <c r="L6" s="81">
        <v>218276.4</v>
      </c>
      <c r="M6" s="38">
        <v>4</v>
      </c>
      <c r="N6" s="65">
        <v>3623214.05</v>
      </c>
      <c r="O6" s="78">
        <v>1</v>
      </c>
      <c r="P6" s="65">
        <v>608001</v>
      </c>
      <c r="Q6" s="66">
        <f t="shared" si="1"/>
        <v>6</v>
      </c>
      <c r="R6" s="67">
        <f t="shared" si="1"/>
        <v>4449491.449999999</v>
      </c>
    </row>
    <row r="7" spans="1:18" ht="25.5">
      <c r="A7" s="69">
        <v>4</v>
      </c>
      <c r="B7" s="68" t="s">
        <v>3</v>
      </c>
      <c r="C7" s="38">
        <v>70</v>
      </c>
      <c r="D7" s="65">
        <v>4145312.69</v>
      </c>
      <c r="E7" s="38">
        <v>31</v>
      </c>
      <c r="F7" s="65">
        <v>1364889.1</v>
      </c>
      <c r="G7" s="38">
        <v>14</v>
      </c>
      <c r="H7" s="65">
        <v>3122152.45</v>
      </c>
      <c r="I7" s="66">
        <f t="shared" si="0"/>
        <v>115</v>
      </c>
      <c r="J7" s="66">
        <f t="shared" si="0"/>
        <v>8632354.24</v>
      </c>
      <c r="K7" s="38">
        <v>3</v>
      </c>
      <c r="L7" s="81">
        <v>2610508</v>
      </c>
      <c r="M7" s="38">
        <v>5</v>
      </c>
      <c r="N7" s="65">
        <v>2116641.56</v>
      </c>
      <c r="O7" s="70">
        <v>0</v>
      </c>
      <c r="P7" s="70">
        <v>0</v>
      </c>
      <c r="Q7" s="66">
        <f>SUM(K7,M7,O7)</f>
        <v>8</v>
      </c>
      <c r="R7" s="67">
        <f t="shared" si="1"/>
        <v>4727149.5600000005</v>
      </c>
    </row>
    <row r="8" spans="1:18" ht="22.5" customHeight="1">
      <c r="A8" s="148" t="s">
        <v>15</v>
      </c>
      <c r="B8" s="148"/>
      <c r="C8" s="32">
        <f aca="true" t="shared" si="2" ref="C8:R8">SUM(C4:C7)</f>
        <v>1535</v>
      </c>
      <c r="D8" s="32">
        <f t="shared" si="2"/>
        <v>41391733.10000002</v>
      </c>
      <c r="E8" s="32">
        <f t="shared" si="2"/>
        <v>721</v>
      </c>
      <c r="F8" s="32">
        <f t="shared" si="2"/>
        <v>24834775.930000003</v>
      </c>
      <c r="G8" s="32">
        <f t="shared" si="2"/>
        <v>495</v>
      </c>
      <c r="H8" s="32">
        <f t="shared" si="2"/>
        <v>55767666.55</v>
      </c>
      <c r="I8" s="34">
        <f t="shared" si="2"/>
        <v>2751</v>
      </c>
      <c r="J8" s="34">
        <f t="shared" si="2"/>
        <v>121994175.58</v>
      </c>
      <c r="K8" s="32">
        <f t="shared" si="2"/>
        <v>244</v>
      </c>
      <c r="L8" s="32">
        <f t="shared" si="2"/>
        <v>165520718.28</v>
      </c>
      <c r="M8" s="32">
        <f t="shared" si="2"/>
        <v>72</v>
      </c>
      <c r="N8" s="32">
        <f t="shared" si="2"/>
        <v>50240387.11</v>
      </c>
      <c r="O8" s="32">
        <f t="shared" si="2"/>
        <v>8</v>
      </c>
      <c r="P8" s="32">
        <f t="shared" si="2"/>
        <v>39634307.6</v>
      </c>
      <c r="Q8" s="34">
        <f t="shared" si="2"/>
        <v>324</v>
      </c>
      <c r="R8" s="34">
        <f t="shared" si="2"/>
        <v>255395412.99</v>
      </c>
    </row>
    <row r="9" spans="1:18" ht="12.75">
      <c r="A9" s="71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9"/>
    </row>
    <row r="10" spans="1:18" ht="28.5" customHeight="1">
      <c r="A10" s="149" t="s">
        <v>40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71"/>
      <c r="N10" s="71"/>
      <c r="O10" s="71"/>
      <c r="P10" s="71"/>
      <c r="Q10" s="71"/>
      <c r="R10" s="73"/>
    </row>
    <row r="11" spans="1:18" ht="63.75">
      <c r="A11" s="32" t="s">
        <v>0</v>
      </c>
      <c r="B11" s="33"/>
      <c r="C11" s="32" t="s">
        <v>6</v>
      </c>
      <c r="D11" s="32" t="s">
        <v>18</v>
      </c>
      <c r="E11" s="32" t="s">
        <v>7</v>
      </c>
      <c r="F11" s="32" t="s">
        <v>18</v>
      </c>
      <c r="G11" s="32" t="s">
        <v>8</v>
      </c>
      <c r="H11" s="32" t="s">
        <v>18</v>
      </c>
      <c r="I11" s="34" t="s">
        <v>10</v>
      </c>
      <c r="J11" s="34" t="s">
        <v>19</v>
      </c>
      <c r="K11" s="47"/>
      <c r="L11" s="47"/>
      <c r="M11" s="46"/>
      <c r="N11" s="46"/>
      <c r="O11" s="46"/>
      <c r="P11" s="46"/>
      <c r="Q11" s="48"/>
      <c r="R11" s="49"/>
    </row>
    <row r="12" spans="1:17" ht="25.5">
      <c r="A12" s="60">
        <v>1</v>
      </c>
      <c r="B12" s="61" t="s">
        <v>1</v>
      </c>
      <c r="C12" s="60">
        <f aca="true" t="shared" si="3" ref="C12:H15">SUM(C4,K4)</f>
        <v>1368</v>
      </c>
      <c r="D12" s="60">
        <f t="shared" si="3"/>
        <v>186356210.4</v>
      </c>
      <c r="E12" s="60">
        <f t="shared" si="3"/>
        <v>444</v>
      </c>
      <c r="F12" s="60">
        <f t="shared" si="3"/>
        <v>43913123.980000004</v>
      </c>
      <c r="G12" s="60">
        <f t="shared" si="3"/>
        <v>425</v>
      </c>
      <c r="H12" s="60">
        <f t="shared" si="3"/>
        <v>70360724.02</v>
      </c>
      <c r="I12" s="66">
        <f>SUM(C12,E12,G12)</f>
        <v>2237</v>
      </c>
      <c r="J12" s="66">
        <f aca="true" t="shared" si="4" ref="I12:J15">SUM(D12,F12,H12)</f>
        <v>300630058.4</v>
      </c>
      <c r="K12" s="71"/>
      <c r="L12" s="71"/>
      <c r="M12" s="71"/>
      <c r="N12" s="71"/>
      <c r="O12" s="71"/>
      <c r="P12" s="71"/>
      <c r="Q12" s="77"/>
    </row>
    <row r="13" spans="1:17" ht="38.25">
      <c r="A13" s="60">
        <v>2</v>
      </c>
      <c r="B13" s="61" t="s">
        <v>9</v>
      </c>
      <c r="C13" s="60">
        <f t="shared" si="3"/>
        <v>288</v>
      </c>
      <c r="D13" s="60">
        <f t="shared" si="3"/>
        <v>11117819.930000003</v>
      </c>
      <c r="E13" s="60">
        <f t="shared" si="3"/>
        <v>262</v>
      </c>
      <c r="F13" s="60">
        <f t="shared" si="3"/>
        <v>22707882.8</v>
      </c>
      <c r="G13" s="60">
        <f t="shared" si="3"/>
        <v>34</v>
      </c>
      <c r="H13" s="60">
        <f t="shared" si="3"/>
        <v>17583809.21</v>
      </c>
      <c r="I13" s="66">
        <f>SUM(C13,E13,G13)</f>
        <v>584</v>
      </c>
      <c r="J13" s="66">
        <f>SUM(D13,F13,H13)</f>
        <v>51409511.940000005</v>
      </c>
      <c r="K13" s="71"/>
      <c r="L13" s="71"/>
      <c r="M13" s="71"/>
      <c r="N13" s="71"/>
      <c r="O13" s="71"/>
      <c r="P13" s="71"/>
      <c r="Q13" s="77"/>
    </row>
    <row r="14" spans="1:17" ht="25.5">
      <c r="A14" s="60">
        <v>3</v>
      </c>
      <c r="B14" s="68" t="s">
        <v>27</v>
      </c>
      <c r="C14" s="60">
        <f t="shared" si="3"/>
        <v>50</v>
      </c>
      <c r="D14" s="60">
        <f t="shared" si="3"/>
        <v>2682600.36</v>
      </c>
      <c r="E14" s="60">
        <f t="shared" si="3"/>
        <v>51</v>
      </c>
      <c r="F14" s="60">
        <f t="shared" si="3"/>
        <v>4972625.6</v>
      </c>
      <c r="G14" s="60">
        <f t="shared" si="3"/>
        <v>30</v>
      </c>
      <c r="H14" s="60">
        <f t="shared" si="3"/>
        <v>4335288.47</v>
      </c>
      <c r="I14" s="66">
        <f>SUM(C14,E14,G14)</f>
        <v>131</v>
      </c>
      <c r="J14" s="66">
        <f t="shared" si="4"/>
        <v>11990514.43</v>
      </c>
      <c r="K14" s="71"/>
      <c r="L14" s="71"/>
      <c r="M14" s="71"/>
      <c r="N14" s="71"/>
      <c r="O14" s="71"/>
      <c r="P14" s="71"/>
      <c r="Q14" s="77"/>
    </row>
    <row r="15" spans="1:17" ht="32.25" customHeight="1">
      <c r="A15" s="60">
        <v>4</v>
      </c>
      <c r="B15" s="61" t="s">
        <v>3</v>
      </c>
      <c r="C15" s="60">
        <f t="shared" si="3"/>
        <v>73</v>
      </c>
      <c r="D15" s="60">
        <f t="shared" si="3"/>
        <v>6755820.6899999995</v>
      </c>
      <c r="E15" s="60">
        <f t="shared" si="3"/>
        <v>36</v>
      </c>
      <c r="F15" s="60">
        <f t="shared" si="3"/>
        <v>3481530.66</v>
      </c>
      <c r="G15" s="60">
        <f t="shared" si="3"/>
        <v>14</v>
      </c>
      <c r="H15" s="60">
        <f t="shared" si="3"/>
        <v>3122152.45</v>
      </c>
      <c r="I15" s="66">
        <f t="shared" si="4"/>
        <v>123</v>
      </c>
      <c r="J15" s="66">
        <f t="shared" si="4"/>
        <v>13359503.8</v>
      </c>
      <c r="K15" s="71"/>
      <c r="L15" s="71"/>
      <c r="M15" s="71"/>
      <c r="N15" s="71"/>
      <c r="O15" s="71"/>
      <c r="P15" s="71"/>
      <c r="Q15" s="77"/>
    </row>
    <row r="16" spans="1:17" ht="30.75" customHeight="1">
      <c r="A16" s="135" t="s">
        <v>12</v>
      </c>
      <c r="B16" s="135"/>
      <c r="C16" s="32">
        <f aca="true" t="shared" si="5" ref="C16:J16">SUM(C12:C15)</f>
        <v>1779</v>
      </c>
      <c r="D16" s="32">
        <f t="shared" si="5"/>
        <v>206912451.38000003</v>
      </c>
      <c r="E16" s="32">
        <f t="shared" si="5"/>
        <v>793</v>
      </c>
      <c r="F16" s="32">
        <f t="shared" si="5"/>
        <v>75075163.03999999</v>
      </c>
      <c r="G16" s="32">
        <f t="shared" si="5"/>
        <v>503</v>
      </c>
      <c r="H16" s="32">
        <f t="shared" si="5"/>
        <v>95401974.14999999</v>
      </c>
      <c r="I16" s="34">
        <f t="shared" si="5"/>
        <v>3075</v>
      </c>
      <c r="J16" s="34">
        <f t="shared" si="5"/>
        <v>377389588.57</v>
      </c>
      <c r="K16" s="71"/>
      <c r="L16" s="71"/>
      <c r="M16" s="71"/>
      <c r="N16" s="71"/>
      <c r="O16" s="71"/>
      <c r="P16" s="71"/>
      <c r="Q16" s="77"/>
    </row>
    <row r="17" spans="1:18" ht="12.75">
      <c r="A17" s="46"/>
      <c r="B17" s="46"/>
      <c r="C17" s="46"/>
      <c r="D17" s="46"/>
      <c r="E17" s="46"/>
      <c r="F17" s="46"/>
      <c r="G17" s="46"/>
      <c r="H17" s="46"/>
      <c r="I17" s="80"/>
      <c r="J17" s="80"/>
      <c r="K17" s="71"/>
      <c r="L17" s="71"/>
      <c r="M17" s="71"/>
      <c r="N17" s="71"/>
      <c r="O17" s="71"/>
      <c r="P17" s="71"/>
      <c r="Q17" s="71"/>
      <c r="R17" s="73"/>
    </row>
    <row r="18" spans="1:18" ht="12.75">
      <c r="A18" s="71"/>
      <c r="B18" s="7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3"/>
    </row>
  </sheetData>
  <sheetProtection/>
  <mergeCells count="6">
    <mergeCell ref="A1:R1"/>
    <mergeCell ref="C2:J2"/>
    <mergeCell ref="K2:R2"/>
    <mergeCell ref="A8:B8"/>
    <mergeCell ref="A10:L10"/>
    <mergeCell ref="A16:B16"/>
  </mergeCells>
  <printOptions/>
  <pageMargins left="0.2" right="0.2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try190210902</dc:creator>
  <cp:keywords/>
  <dc:description/>
  <cp:lastModifiedBy>Philippou  Elpiniki</cp:lastModifiedBy>
  <cp:lastPrinted>2017-06-01T09:50:56Z</cp:lastPrinted>
  <dcterms:created xsi:type="dcterms:W3CDTF">2007-03-05T05:33:12Z</dcterms:created>
  <dcterms:modified xsi:type="dcterms:W3CDTF">2017-06-06T09:17:41Z</dcterms:modified>
  <cp:category/>
  <cp:version/>
  <cp:contentType/>
  <cp:contentStatus/>
</cp:coreProperties>
</file>